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15" windowWidth="6105" windowHeight="3075" tabRatio="923" activeTab="3"/>
  </bookViews>
  <sheets>
    <sheet name="Dados-IBGE" sheetId="1" r:id="rId1"/>
    <sheet name="QuUr-IBGE" sheetId="11" r:id="rId2"/>
    <sheet name="GrUr-IBGE" sheetId="7" r:id="rId3"/>
    <sheet name="Cr-IBGE" sheetId="14" r:id="rId4"/>
    <sheet name="Dados-COPEL" sheetId="16" r:id="rId5"/>
    <sheet name="QuUr-COPEL" sheetId="17" r:id="rId6"/>
    <sheet name="GrUr-COPEL" sheetId="18" r:id="rId7"/>
    <sheet name="Cr-COPEL" sheetId="19" r:id="rId8"/>
    <sheet name="Dados-SANEPAR" sheetId="20" r:id="rId9"/>
    <sheet name="QuUr-SANEPAR" sheetId="21" r:id="rId10"/>
    <sheet name="GrUr-SANEPAR" sheetId="22" r:id="rId11"/>
    <sheet name="Cr-SANEPAR" sheetId="23" r:id="rId12"/>
    <sheet name="MÉDIA" sheetId="24" r:id="rId13"/>
  </sheets>
  <definedNames>
    <definedName name="_xlnm.Print_Area" localSheetId="7">'Cr-COPEL'!$A$1:$G$33</definedName>
    <definedName name="_xlnm.Print_Area" localSheetId="3">'Cr-IBGE'!$A$1:$G$33</definedName>
    <definedName name="_xlnm.Print_Area" localSheetId="11">'Cr-SANEPAR'!$A$1:$G$33</definedName>
    <definedName name="_xlnm.Print_Area" localSheetId="4">'Dados-COPEL'!$A$1:$M$22</definedName>
    <definedName name="_xlnm.Print_Area" localSheetId="0">'Dados-IBGE'!$A$1:$K$22</definedName>
    <definedName name="_xlnm.Print_Area" localSheetId="8">'Dados-SANEPAR'!$A$1:$M$22</definedName>
    <definedName name="_xlnm.Print_Area" localSheetId="12">MÉDIA!$A$1:$K$33</definedName>
    <definedName name="_xlnm.Print_Area" localSheetId="5">'QuUr-COPEL'!$A$1:$G$35</definedName>
    <definedName name="_xlnm.Print_Area" localSheetId="1">'QuUr-IBGE'!$A$1:$G$35</definedName>
    <definedName name="_xlnm.Print_Area" localSheetId="9">'QuUr-SANEPAR'!$A$1:$G$35</definedName>
  </definedNames>
  <calcPr calcId="125725"/>
</workbook>
</file>

<file path=xl/calcChain.xml><?xml version="1.0" encoding="utf-8"?>
<calcChain xmlns="http://schemas.openxmlformats.org/spreadsheetml/2006/main">
  <c r="E6" i="1"/>
  <c r="F6"/>
  <c r="G6"/>
  <c r="H6"/>
  <c r="I6"/>
  <c r="J6"/>
  <c r="E7"/>
  <c r="F7"/>
  <c r="G7"/>
  <c r="H7"/>
  <c r="I7"/>
  <c r="J7"/>
  <c r="E8"/>
  <c r="F8"/>
  <c r="G8"/>
  <c r="H8"/>
  <c r="I8"/>
  <c r="J8"/>
  <c r="E9"/>
  <c r="F9"/>
  <c r="G9"/>
  <c r="H9"/>
  <c r="I9"/>
  <c r="J9"/>
  <c r="D6" i="17" l="1"/>
  <c r="F7"/>
  <c r="F5" i="19" s="1"/>
  <c r="F8" i="17"/>
  <c r="F7" i="19" s="1"/>
  <c r="F9" i="17"/>
  <c r="F10"/>
  <c r="F11"/>
  <c r="F12"/>
  <c r="F13"/>
  <c r="F14"/>
  <c r="F15"/>
  <c r="F14" i="19" s="1"/>
  <c r="F16" i="17"/>
  <c r="F15" i="19" s="1"/>
  <c r="F17" i="17"/>
  <c r="F18"/>
  <c r="F19"/>
  <c r="F20"/>
  <c r="F21"/>
  <c r="F22"/>
  <c r="F23"/>
  <c r="F22" i="19" s="1"/>
  <c r="F24" i="17"/>
  <c r="F23" i="19" s="1"/>
  <c r="F25" i="17"/>
  <c r="F26"/>
  <c r="F27"/>
  <c r="F28"/>
  <c r="F29"/>
  <c r="F30"/>
  <c r="F31"/>
  <c r="F30" i="19" s="1"/>
  <c r="F32" i="17"/>
  <c r="F31" i="19" s="1"/>
  <c r="F33" i="17"/>
  <c r="F34"/>
  <c r="F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6"/>
  <c r="D7"/>
  <c r="D8"/>
  <c r="D9"/>
  <c r="D10"/>
  <c r="D11"/>
  <c r="D12"/>
  <c r="D13"/>
  <c r="D14"/>
  <c r="D13" i="19" s="1"/>
  <c r="D15" i="17"/>
  <c r="D16"/>
  <c r="D17"/>
  <c r="D18"/>
  <c r="D19"/>
  <c r="D20"/>
  <c r="D21"/>
  <c r="D22"/>
  <c r="D21" i="19" s="1"/>
  <c r="D23" i="17"/>
  <c r="D24"/>
  <c r="D25"/>
  <c r="D26"/>
  <c r="D27"/>
  <c r="D28"/>
  <c r="D29"/>
  <c r="D30"/>
  <c r="D29" i="19" s="1"/>
  <c r="D31" i="17"/>
  <c r="D32"/>
  <c r="D33"/>
  <c r="D34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6"/>
  <c r="E28" i="19" l="1"/>
  <c r="E20"/>
  <c r="E12"/>
  <c r="F25"/>
  <c r="F17"/>
  <c r="F9"/>
  <c r="C28"/>
  <c r="C20"/>
  <c r="C12"/>
  <c r="D32"/>
  <c r="C5"/>
  <c r="E26"/>
  <c r="D22"/>
  <c r="E18"/>
  <c r="C26"/>
  <c r="C10"/>
  <c r="D14"/>
  <c r="C27"/>
  <c r="C19"/>
  <c r="C11"/>
  <c r="D31"/>
  <c r="D23"/>
  <c r="D15"/>
  <c r="D7"/>
  <c r="E10"/>
  <c r="C18"/>
  <c r="D30"/>
  <c r="D6"/>
  <c r="F32"/>
  <c r="D25"/>
  <c r="D17"/>
  <c r="D9"/>
  <c r="E30"/>
  <c r="E22"/>
  <c r="E14"/>
  <c r="E6"/>
  <c r="F27"/>
  <c r="F19"/>
  <c r="C29"/>
  <c r="C14"/>
  <c r="D26"/>
  <c r="E31"/>
  <c r="E7"/>
  <c r="C31"/>
  <c r="C7"/>
  <c r="D11"/>
  <c r="E16"/>
  <c r="C16"/>
  <c r="E9"/>
  <c r="D8"/>
  <c r="D5"/>
  <c r="C13"/>
  <c r="C22"/>
  <c r="D18"/>
  <c r="E23"/>
  <c r="F20"/>
  <c r="C23"/>
  <c r="D27"/>
  <c r="E32"/>
  <c r="E8"/>
  <c r="C24"/>
  <c r="E25"/>
  <c r="F11"/>
  <c r="D16"/>
  <c r="E11"/>
  <c r="F12"/>
  <c r="D24"/>
  <c r="E19"/>
  <c r="E27"/>
  <c r="C21"/>
  <c r="C30"/>
  <c r="C6"/>
  <c r="D10"/>
  <c r="E15"/>
  <c r="F28"/>
  <c r="C15"/>
  <c r="D19"/>
  <c r="E24"/>
  <c r="C32"/>
  <c r="C8"/>
  <c r="E17"/>
  <c r="C25"/>
  <c r="C17"/>
  <c r="C9"/>
  <c r="F21"/>
  <c r="F6"/>
  <c r="E5"/>
  <c r="E29"/>
  <c r="E21"/>
  <c r="E13"/>
  <c r="F24"/>
  <c r="F16"/>
  <c r="F8"/>
  <c r="F13"/>
  <c r="D28"/>
  <c r="D20"/>
  <c r="D12"/>
  <c r="F26"/>
  <c r="F18"/>
  <c r="F10"/>
  <c r="F29"/>
  <c r="K10" i="20" l="1"/>
  <c r="I10"/>
  <c r="H10"/>
  <c r="G10"/>
  <c r="F10"/>
  <c r="J10" s="1"/>
  <c r="K9"/>
  <c r="I9"/>
  <c r="G9"/>
  <c r="F9"/>
  <c r="L9" s="1"/>
  <c r="K8"/>
  <c r="I8"/>
  <c r="G8"/>
  <c r="F8"/>
  <c r="L8" s="1"/>
  <c r="K7"/>
  <c r="I7"/>
  <c r="H7"/>
  <c r="G7"/>
  <c r="F7"/>
  <c r="J7" s="1"/>
  <c r="K6"/>
  <c r="I6"/>
  <c r="G6"/>
  <c r="F6"/>
  <c r="F3" i="19"/>
  <c r="E3"/>
  <c r="D3"/>
  <c r="C3"/>
  <c r="F5" i="17"/>
  <c r="E5"/>
  <c r="D5"/>
  <c r="C5"/>
  <c r="F7" i="16"/>
  <c r="L7" s="1"/>
  <c r="F8"/>
  <c r="J8" s="1"/>
  <c r="F9"/>
  <c r="H9" s="1"/>
  <c r="F10"/>
  <c r="J10" s="1"/>
  <c r="F6"/>
  <c r="J6" s="1"/>
  <c r="K10"/>
  <c r="I10"/>
  <c r="G10"/>
  <c r="K9"/>
  <c r="I9"/>
  <c r="G9"/>
  <c r="K8"/>
  <c r="I8"/>
  <c r="G8"/>
  <c r="K7"/>
  <c r="I7"/>
  <c r="G7"/>
  <c r="K6"/>
  <c r="I6"/>
  <c r="G6"/>
  <c r="C18" i="1"/>
  <c r="C20" s="1"/>
  <c r="C17"/>
  <c r="C19" s="1"/>
  <c r="F10"/>
  <c r="H10"/>
  <c r="J10"/>
  <c r="E10"/>
  <c r="G10"/>
  <c r="I10"/>
  <c r="C21"/>
  <c r="C22" s="1"/>
  <c r="C34" i="11" l="1"/>
  <c r="C32" i="14" s="1"/>
  <c r="I17" i="1"/>
  <c r="I19" s="1"/>
  <c r="G17"/>
  <c r="G19" s="1"/>
  <c r="C7" i="11"/>
  <c r="C3" i="14"/>
  <c r="C5" i="11"/>
  <c r="E17" i="1"/>
  <c r="E19" s="1"/>
  <c r="C33" i="11"/>
  <c r="C25"/>
  <c r="C17"/>
  <c r="C9"/>
  <c r="C26"/>
  <c r="C18"/>
  <c r="C10"/>
  <c r="C27"/>
  <c r="C19"/>
  <c r="C11"/>
  <c r="C28"/>
  <c r="C26" i="14" s="1"/>
  <c r="C20" i="11"/>
  <c r="C19" i="14" s="1"/>
  <c r="C12" i="11"/>
  <c r="C29"/>
  <c r="C21"/>
  <c r="C13"/>
  <c r="I21" i="1"/>
  <c r="I22" s="1"/>
  <c r="C30" i="11"/>
  <c r="C22"/>
  <c r="C14"/>
  <c r="C31"/>
  <c r="C23"/>
  <c r="C15"/>
  <c r="C6"/>
  <c r="C32"/>
  <c r="C31" i="14" s="1"/>
  <c r="C24" i="11"/>
  <c r="C16"/>
  <c r="C8"/>
  <c r="C6" i="14" s="1"/>
  <c r="G5" i="17"/>
  <c r="F13" i="24" s="1"/>
  <c r="H8" i="20"/>
  <c r="L10"/>
  <c r="J9"/>
  <c r="H9"/>
  <c r="E21"/>
  <c r="E22" s="1"/>
  <c r="E18"/>
  <c r="E20" s="1"/>
  <c r="H6"/>
  <c r="J8"/>
  <c r="L6"/>
  <c r="J6"/>
  <c r="L7"/>
  <c r="E17"/>
  <c r="E19" s="1"/>
  <c r="G3" i="19"/>
  <c r="E10" i="24" s="1"/>
  <c r="H10" i="16"/>
  <c r="H7"/>
  <c r="L9"/>
  <c r="H8"/>
  <c r="J9"/>
  <c r="L10"/>
  <c r="J7"/>
  <c r="I21" s="1"/>
  <c r="I22" s="1"/>
  <c r="L8"/>
  <c r="E21"/>
  <c r="E22" s="1"/>
  <c r="L6"/>
  <c r="E18"/>
  <c r="E20" s="1"/>
  <c r="E17"/>
  <c r="E19" s="1"/>
  <c r="H6"/>
  <c r="G21" i="1"/>
  <c r="G22" s="1"/>
  <c r="I18"/>
  <c r="I20" s="1"/>
  <c r="E18"/>
  <c r="E20" s="1"/>
  <c r="E21"/>
  <c r="E22" s="1"/>
  <c r="G18"/>
  <c r="G20" s="1"/>
  <c r="F21" i="24" l="1"/>
  <c r="C7" i="14"/>
  <c r="C23"/>
  <c r="C24"/>
  <c r="D34" i="11"/>
  <c r="F34"/>
  <c r="E19"/>
  <c r="E30"/>
  <c r="E33"/>
  <c r="E34"/>
  <c r="E31" i="24"/>
  <c r="F10"/>
  <c r="E29"/>
  <c r="E11"/>
  <c r="E18"/>
  <c r="F28"/>
  <c r="E17"/>
  <c r="F27" i="11"/>
  <c r="C16" i="14"/>
  <c r="C29"/>
  <c r="C15"/>
  <c r="C13"/>
  <c r="C11"/>
  <c r="C21"/>
  <c r="C18"/>
  <c r="C10"/>
  <c r="E24" i="11"/>
  <c r="E22"/>
  <c r="C28" i="14"/>
  <c r="E10" i="11"/>
  <c r="C27" i="14"/>
  <c r="E7" i="11"/>
  <c r="C22" i="14"/>
  <c r="C20"/>
  <c r="E27" i="11"/>
  <c r="C9" i="14"/>
  <c r="E32" i="11"/>
  <c r="E15"/>
  <c r="C12" i="14"/>
  <c r="D12" i="11"/>
  <c r="D20"/>
  <c r="D28"/>
  <c r="D11"/>
  <c r="D19"/>
  <c r="D27"/>
  <c r="D10"/>
  <c r="D18"/>
  <c r="D26"/>
  <c r="D9"/>
  <c r="D17"/>
  <c r="D25"/>
  <c r="D33"/>
  <c r="D16"/>
  <c r="D24"/>
  <c r="D32"/>
  <c r="D7"/>
  <c r="D15"/>
  <c r="D23"/>
  <c r="D31"/>
  <c r="D14"/>
  <c r="D22"/>
  <c r="D13"/>
  <c r="D21"/>
  <c r="D29"/>
  <c r="D8"/>
  <c r="D30"/>
  <c r="F14"/>
  <c r="C25" i="14"/>
  <c r="F15" i="11"/>
  <c r="F28"/>
  <c r="F11"/>
  <c r="F25"/>
  <c r="C17" i="14"/>
  <c r="F12" i="11"/>
  <c r="E14"/>
  <c r="C30" i="14"/>
  <c r="E29" i="11"/>
  <c r="E20"/>
  <c r="E18" i="14" s="1"/>
  <c r="F21" i="11"/>
  <c r="E25"/>
  <c r="F26"/>
  <c r="F19"/>
  <c r="F32"/>
  <c r="F29"/>
  <c r="F9"/>
  <c r="E21"/>
  <c r="E19" i="14" s="1"/>
  <c r="E12" i="11"/>
  <c r="F13"/>
  <c r="F18"/>
  <c r="E31"/>
  <c r="C8" i="14"/>
  <c r="C14"/>
  <c r="E13" i="11"/>
  <c r="F30"/>
  <c r="E26"/>
  <c r="E24" i="14" s="1"/>
  <c r="E9" i="11"/>
  <c r="F10"/>
  <c r="E23"/>
  <c r="F5"/>
  <c r="F3" i="14"/>
  <c r="D3"/>
  <c r="D5" i="11"/>
  <c r="E5"/>
  <c r="E3" i="14"/>
  <c r="F23" i="11"/>
  <c r="F33"/>
  <c r="F31" i="14" s="1"/>
  <c r="F24" i="11"/>
  <c r="F7"/>
  <c r="E11"/>
  <c r="F20"/>
  <c r="E16"/>
  <c r="F17"/>
  <c r="F8"/>
  <c r="F16"/>
  <c r="E28"/>
  <c r="E17"/>
  <c r="F31"/>
  <c r="F22"/>
  <c r="E8"/>
  <c r="E18"/>
  <c r="E6" i="24"/>
  <c r="E5"/>
  <c r="F6"/>
  <c r="E14"/>
  <c r="F16"/>
  <c r="F25"/>
  <c r="F30"/>
  <c r="E22"/>
  <c r="E28"/>
  <c r="F9"/>
  <c r="F8"/>
  <c r="F26"/>
  <c r="F7"/>
  <c r="F11"/>
  <c r="F31"/>
  <c r="F32"/>
  <c r="E24"/>
  <c r="F18"/>
  <c r="F14"/>
  <c r="F15"/>
  <c r="E13"/>
  <c r="E20"/>
  <c r="F29"/>
  <c r="F5"/>
  <c r="F22"/>
  <c r="F24"/>
  <c r="F17"/>
  <c r="F19"/>
  <c r="F12"/>
  <c r="F23"/>
  <c r="F27"/>
  <c r="F20"/>
  <c r="E25"/>
  <c r="E9"/>
  <c r="E7"/>
  <c r="E32"/>
  <c r="E19"/>
  <c r="E23"/>
  <c r="E21"/>
  <c r="E27"/>
  <c r="E30"/>
  <c r="E16"/>
  <c r="E12"/>
  <c r="E15"/>
  <c r="E26"/>
  <c r="E8"/>
  <c r="C9" i="21"/>
  <c r="C17"/>
  <c r="C25"/>
  <c r="C33"/>
  <c r="C31" i="23" s="1"/>
  <c r="C7" i="21"/>
  <c r="C31"/>
  <c r="C14"/>
  <c r="C29"/>
  <c r="C12"/>
  <c r="C8"/>
  <c r="C16"/>
  <c r="C24"/>
  <c r="C32"/>
  <c r="C15"/>
  <c r="C30"/>
  <c r="C21"/>
  <c r="C28"/>
  <c r="C11"/>
  <c r="C19"/>
  <c r="C27"/>
  <c r="C6"/>
  <c r="C20"/>
  <c r="C10"/>
  <c r="C18"/>
  <c r="C26"/>
  <c r="C34"/>
  <c r="C23"/>
  <c r="C22"/>
  <c r="C13"/>
  <c r="C5"/>
  <c r="C3" i="23"/>
  <c r="G21" i="20"/>
  <c r="G22" s="1"/>
  <c r="G17"/>
  <c r="G19" s="1"/>
  <c r="G18"/>
  <c r="G20" s="1"/>
  <c r="K21"/>
  <c r="K22" s="1"/>
  <c r="K17"/>
  <c r="K19" s="1"/>
  <c r="K18"/>
  <c r="K20" s="1"/>
  <c r="I17"/>
  <c r="I19" s="1"/>
  <c r="I21"/>
  <c r="I22" s="1"/>
  <c r="I18"/>
  <c r="I20" s="1"/>
  <c r="I17" i="16"/>
  <c r="I19" s="1"/>
  <c r="K17"/>
  <c r="K19" s="1"/>
  <c r="G17"/>
  <c r="G19" s="1"/>
  <c r="G21"/>
  <c r="G22" s="1"/>
  <c r="I18"/>
  <c r="I20" s="1"/>
  <c r="K18"/>
  <c r="K20" s="1"/>
  <c r="G18"/>
  <c r="G20" s="1"/>
  <c r="K21"/>
  <c r="K22" s="1"/>
  <c r="E6" i="11"/>
  <c r="C5" i="14"/>
  <c r="F6" i="11"/>
  <c r="D6"/>
  <c r="E32" i="14" l="1"/>
  <c r="F27"/>
  <c r="F15"/>
  <c r="F25"/>
  <c r="F26"/>
  <c r="D27"/>
  <c r="F18"/>
  <c r="D32"/>
  <c r="D18"/>
  <c r="F11"/>
  <c r="D13"/>
  <c r="D26"/>
  <c r="F28"/>
  <c r="E14"/>
  <c r="G5" i="11"/>
  <c r="F23" i="14"/>
  <c r="E22"/>
  <c r="E28"/>
  <c r="E6"/>
  <c r="F6"/>
  <c r="F8"/>
  <c r="D23"/>
  <c r="D17"/>
  <c r="D12"/>
  <c r="E23"/>
  <c r="E21"/>
  <c r="E26"/>
  <c r="F22"/>
  <c r="F13"/>
  <c r="D14"/>
  <c r="E31"/>
  <c r="F32"/>
  <c r="E15"/>
  <c r="E9"/>
  <c r="G3"/>
  <c r="E11"/>
  <c r="F9"/>
  <c r="D19"/>
  <c r="D30"/>
  <c r="D24"/>
  <c r="D10"/>
  <c r="E7"/>
  <c r="E8"/>
  <c r="F19"/>
  <c r="F29"/>
  <c r="D7"/>
  <c r="F20"/>
  <c r="F24"/>
  <c r="F10"/>
  <c r="D28"/>
  <c r="D21"/>
  <c r="D15"/>
  <c r="D9"/>
  <c r="E25"/>
  <c r="F21"/>
  <c r="F16"/>
  <c r="F17"/>
  <c r="F12"/>
  <c r="D29"/>
  <c r="E20"/>
  <c r="E16"/>
  <c r="E17"/>
  <c r="E10"/>
  <c r="D6"/>
  <c r="F14"/>
  <c r="E29"/>
  <c r="F30"/>
  <c r="E12"/>
  <c r="D31"/>
  <c r="D25"/>
  <c r="E13"/>
  <c r="D20"/>
  <c r="D8"/>
  <c r="F7"/>
  <c r="E27"/>
  <c r="D11"/>
  <c r="D22"/>
  <c r="D16"/>
  <c r="E30"/>
  <c r="C32" i="23"/>
  <c r="C15"/>
  <c r="C17"/>
  <c r="C11"/>
  <c r="C13"/>
  <c r="C9"/>
  <c r="C14"/>
  <c r="C23"/>
  <c r="C20"/>
  <c r="C18"/>
  <c r="C29"/>
  <c r="C28"/>
  <c r="C12"/>
  <c r="C22"/>
  <c r="C16"/>
  <c r="C19"/>
  <c r="C27"/>
  <c r="C6"/>
  <c r="C21"/>
  <c r="C25"/>
  <c r="C30"/>
  <c r="C8"/>
  <c r="C24"/>
  <c r="C26"/>
  <c r="C10"/>
  <c r="C7"/>
  <c r="F8" i="21"/>
  <c r="F16"/>
  <c r="F24"/>
  <c r="F32"/>
  <c r="F22"/>
  <c r="F21"/>
  <c r="F19" i="23" s="1"/>
  <c r="F20" i="21"/>
  <c r="F27"/>
  <c r="F7"/>
  <c r="F15"/>
  <c r="F23"/>
  <c r="F31"/>
  <c r="F14"/>
  <c r="F29"/>
  <c r="F27" i="23" s="1"/>
  <c r="F28" i="21"/>
  <c r="F19"/>
  <c r="F10"/>
  <c r="F18"/>
  <c r="F26"/>
  <c r="F34"/>
  <c r="F11"/>
  <c r="F9"/>
  <c r="F17"/>
  <c r="F25"/>
  <c r="F33"/>
  <c r="F30"/>
  <c r="F13"/>
  <c r="F11" i="23" s="1"/>
  <c r="F12" i="21"/>
  <c r="F6"/>
  <c r="C5" i="23"/>
  <c r="D14" i="21"/>
  <c r="D22"/>
  <c r="D30"/>
  <c r="D12"/>
  <c r="D10" i="23" s="1"/>
  <c r="D11" i="21"/>
  <c r="D9" i="23" s="1"/>
  <c r="D10" i="21"/>
  <c r="D34"/>
  <c r="D13"/>
  <c r="D21"/>
  <c r="D29"/>
  <c r="D20"/>
  <c r="D19"/>
  <c r="D6"/>
  <c r="D26"/>
  <c r="D25"/>
  <c r="D8"/>
  <c r="D16"/>
  <c r="D24"/>
  <c r="D32"/>
  <c r="D17"/>
  <c r="D7"/>
  <c r="D5" i="23" s="1"/>
  <c r="D15" i="21"/>
  <c r="D23"/>
  <c r="D31"/>
  <c r="D28"/>
  <c r="D27"/>
  <c r="D18"/>
  <c r="D9"/>
  <c r="D33"/>
  <c r="E11"/>
  <c r="E19"/>
  <c r="E27"/>
  <c r="E6"/>
  <c r="E17"/>
  <c r="E16"/>
  <c r="E15"/>
  <c r="E30"/>
  <c r="E10"/>
  <c r="E18"/>
  <c r="E26"/>
  <c r="E34"/>
  <c r="E9"/>
  <c r="E25"/>
  <c r="E24"/>
  <c r="E23"/>
  <c r="E21" i="23" s="1"/>
  <c r="E22" i="21"/>
  <c r="E13"/>
  <c r="E21"/>
  <c r="E29"/>
  <c r="E14"/>
  <c r="E12"/>
  <c r="E20"/>
  <c r="E28"/>
  <c r="E33"/>
  <c r="E8"/>
  <c r="E32"/>
  <c r="E7"/>
  <c r="E5" i="23" s="1"/>
  <c r="E31" i="21"/>
  <c r="D5" i="14"/>
  <c r="D5" i="21"/>
  <c r="D3" i="23"/>
  <c r="F5" i="21"/>
  <c r="F3" i="23"/>
  <c r="E5" i="21"/>
  <c r="E3" i="23"/>
  <c r="E5" i="14"/>
  <c r="F5"/>
  <c r="E30" i="23" l="1"/>
  <c r="E24"/>
  <c r="H27" i="24"/>
  <c r="F26" i="23"/>
  <c r="H16" i="24"/>
  <c r="C24"/>
  <c r="I24" s="1"/>
  <c r="C5"/>
  <c r="I5" s="1"/>
  <c r="H32"/>
  <c r="C29"/>
  <c r="I29" s="1"/>
  <c r="D7"/>
  <c r="J7" s="1"/>
  <c r="D32"/>
  <c r="D5"/>
  <c r="C22"/>
  <c r="I22" s="1"/>
  <c r="D11"/>
  <c r="D9"/>
  <c r="D14"/>
  <c r="D22"/>
  <c r="C26"/>
  <c r="I26" s="1"/>
  <c r="C27"/>
  <c r="I27" s="1"/>
  <c r="C12"/>
  <c r="I12" s="1"/>
  <c r="D10"/>
  <c r="D29"/>
  <c r="D12"/>
  <c r="D20"/>
  <c r="D15"/>
  <c r="D31"/>
  <c r="D24"/>
  <c r="D28"/>
  <c r="D27"/>
  <c r="D16"/>
  <c r="D8"/>
  <c r="D23"/>
  <c r="D26"/>
  <c r="D13"/>
  <c r="D25"/>
  <c r="D6"/>
  <c r="D19"/>
  <c r="C30"/>
  <c r="I30" s="1"/>
  <c r="D30"/>
  <c r="D18"/>
  <c r="D21"/>
  <c r="D17"/>
  <c r="C15"/>
  <c r="I15" s="1"/>
  <c r="C25"/>
  <c r="I25" s="1"/>
  <c r="C9"/>
  <c r="I9" s="1"/>
  <c r="C17"/>
  <c r="I17" s="1"/>
  <c r="C6"/>
  <c r="I6" s="1"/>
  <c r="C20"/>
  <c r="I20" s="1"/>
  <c r="C21"/>
  <c r="I21" s="1"/>
  <c r="C18"/>
  <c r="I18" s="1"/>
  <c r="C16"/>
  <c r="I16" s="1"/>
  <c r="C13"/>
  <c r="I13" s="1"/>
  <c r="C14"/>
  <c r="I14" s="1"/>
  <c r="C23"/>
  <c r="I23" s="1"/>
  <c r="C11"/>
  <c r="I11" s="1"/>
  <c r="C10"/>
  <c r="I10" s="1"/>
  <c r="C28"/>
  <c r="I28" s="1"/>
  <c r="C8"/>
  <c r="I8" s="1"/>
  <c r="C32"/>
  <c r="I32" s="1"/>
  <c r="C19"/>
  <c r="I19" s="1"/>
  <c r="C7"/>
  <c r="I7" s="1"/>
  <c r="C31"/>
  <c r="I31" s="1"/>
  <c r="H20"/>
  <c r="H19"/>
  <c r="H7"/>
  <c r="H17"/>
  <c r="H6"/>
  <c r="F24" i="23"/>
  <c r="H24" i="24"/>
  <c r="H23"/>
  <c r="H31"/>
  <c r="H8"/>
  <c r="H13"/>
  <c r="E19" i="23"/>
  <c r="E32"/>
  <c r="H28" i="24"/>
  <c r="H21"/>
  <c r="H14"/>
  <c r="H10"/>
  <c r="E27" i="23"/>
  <c r="E29"/>
  <c r="D25"/>
  <c r="H11" i="24"/>
  <c r="H25"/>
  <c r="E10" i="23"/>
  <c r="E23"/>
  <c r="E14"/>
  <c r="D16"/>
  <c r="D18"/>
  <c r="H30" i="24"/>
  <c r="F31" i="23"/>
  <c r="H9" i="24"/>
  <c r="E12" i="23"/>
  <c r="E7"/>
  <c r="E15"/>
  <c r="D22"/>
  <c r="D27"/>
  <c r="D20"/>
  <c r="D30"/>
  <c r="F5"/>
  <c r="D7"/>
  <c r="F28"/>
  <c r="F13"/>
  <c r="F21"/>
  <c r="F8"/>
  <c r="H26" i="24"/>
  <c r="H18"/>
  <c r="E18" i="23"/>
  <c r="D15"/>
  <c r="F16"/>
  <c r="F14"/>
  <c r="D13"/>
  <c r="F10"/>
  <c r="F30"/>
  <c r="H12" i="24"/>
  <c r="H29"/>
  <c r="H22"/>
  <c r="H15"/>
  <c r="F22" i="23"/>
  <c r="E25"/>
  <c r="F6"/>
  <c r="G5" i="21"/>
  <c r="H5" i="24" s="1"/>
  <c r="E22" i="23"/>
  <c r="E13"/>
  <c r="D24"/>
  <c r="D8"/>
  <c r="F9"/>
  <c r="F12"/>
  <c r="F20"/>
  <c r="D17"/>
  <c r="D31"/>
  <c r="G3"/>
  <c r="G16" i="24" s="1"/>
  <c r="E26" i="23"/>
  <c r="E28"/>
  <c r="D21"/>
  <c r="D23"/>
  <c r="D32"/>
  <c r="F7"/>
  <c r="F29"/>
  <c r="E31"/>
  <c r="E20"/>
  <c r="E8"/>
  <c r="E9"/>
  <c r="D29"/>
  <c r="D6"/>
  <c r="D11"/>
  <c r="F15"/>
  <c r="F18"/>
  <c r="D28"/>
  <c r="F32"/>
  <c r="E6"/>
  <c r="E11"/>
  <c r="E16"/>
  <c r="E17"/>
  <c r="D26"/>
  <c r="D14"/>
  <c r="D19"/>
  <c r="D12"/>
  <c r="F23"/>
  <c r="F17"/>
  <c r="F25"/>
  <c r="J8" i="24" l="1"/>
  <c r="G5"/>
  <c r="G14"/>
  <c r="G7"/>
  <c r="G32"/>
  <c r="G8"/>
  <c r="G15"/>
  <c r="G9"/>
  <c r="G30"/>
  <c r="G6"/>
  <c r="G17"/>
  <c r="G12"/>
  <c r="G18"/>
  <c r="G26"/>
  <c r="G23"/>
  <c r="G25"/>
  <c r="G19"/>
  <c r="G31"/>
  <c r="G22"/>
  <c r="G13"/>
  <c r="G27"/>
  <c r="G24"/>
  <c r="G28"/>
  <c r="G20"/>
  <c r="G11"/>
  <c r="G21"/>
  <c r="G29"/>
  <c r="G10"/>
  <c r="J9" l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</calcChain>
</file>

<file path=xl/sharedStrings.xml><?xml version="1.0" encoding="utf-8"?>
<sst xmlns="http://schemas.openxmlformats.org/spreadsheetml/2006/main" count="221" uniqueCount="68">
  <si>
    <t xml:space="preserve">            Linear</t>
  </si>
  <si>
    <t>RESULTADOS</t>
  </si>
  <si>
    <t>x</t>
  </si>
  <si>
    <t>y</t>
  </si>
  <si>
    <t>ln y</t>
  </si>
  <si>
    <t>Linear</t>
  </si>
  <si>
    <t>Exponencial</t>
  </si>
  <si>
    <t>Logarítmica</t>
  </si>
  <si>
    <t>Potência</t>
  </si>
  <si>
    <t xml:space="preserve">      Logaritmica</t>
  </si>
  <si>
    <t xml:space="preserve">          Potência</t>
  </si>
  <si>
    <t>ln x</t>
  </si>
  <si>
    <t>Intercepto h</t>
  </si>
  <si>
    <t>Declividade k</t>
  </si>
  <si>
    <t>Coeficiente a</t>
  </si>
  <si>
    <t>Coeficiente b</t>
  </si>
  <si>
    <t>x = Ano</t>
  </si>
  <si>
    <t>y = População</t>
  </si>
  <si>
    <t>r²</t>
  </si>
  <si>
    <t>Ano</t>
  </si>
  <si>
    <t xml:space="preserve">       Exponencial</t>
  </si>
  <si>
    <t>Período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</si>
  <si>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</si>
  <si>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</si>
  <si>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</si>
  <si>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</si>
  <si>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</si>
  <si>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</si>
  <si>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</si>
  <si>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</si>
  <si>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</si>
  <si>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</si>
  <si>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</si>
  <si>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</si>
  <si>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</si>
  <si>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</si>
  <si>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</si>
  <si>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</si>
  <si>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</si>
  <si>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</si>
  <si>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2026/27</t>
  </si>
  <si>
    <t>2028/29</t>
  </si>
  <si>
    <t>2027/28</t>
  </si>
  <si>
    <t>2029/30</t>
  </si>
  <si>
    <t>1. Projeção Número de ligações - População Urbana</t>
  </si>
  <si>
    <t>1. Nº de Ligações Urbana</t>
  </si>
  <si>
    <t>2030/31</t>
  </si>
  <si>
    <t>2031/32</t>
  </si>
  <si>
    <t>2031/33</t>
  </si>
  <si>
    <t>2033/34</t>
  </si>
  <si>
    <t>2034/35</t>
  </si>
  <si>
    <t>Taxa de</t>
  </si>
  <si>
    <t>Ocupação</t>
  </si>
  <si>
    <t>N° Ligações</t>
  </si>
  <si>
    <t>Residenciais</t>
  </si>
  <si>
    <t>1. Censo Demográfico e Contagem da População</t>
  </si>
  <si>
    <t>ANO</t>
  </si>
  <si>
    <t>IBGE</t>
  </si>
  <si>
    <t>COPEL</t>
  </si>
  <si>
    <t>MÉDIA</t>
  </si>
  <si>
    <t>POPULAÇÃO</t>
  </si>
  <si>
    <t>TC</t>
  </si>
  <si>
    <t>POP</t>
  </si>
  <si>
    <t>PONDERADA</t>
  </si>
  <si>
    <t>PROJETADA</t>
  </si>
  <si>
    <t>2035/36</t>
  </si>
  <si>
    <t>SANEPAR</t>
  </si>
  <si>
    <t>CIDADE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</si>
</sst>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#,##0.0000"/>
    <numFmt numFmtId="166" formatCode="0.0000E+00"/>
    <numFmt numFmtId="167" formatCode="0.0000"/>
  </numFmts>
  <fonts count="12">
    <font>
      <sz val="9"/>
      <name val="Arial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i/>
      <sz val="12"/>
      <name val="Palatino"/>
      <family val="1"/>
    </font>
    <font>
      <b/>
      <i/>
      <sz val="12"/>
      <name val="Palatino"/>
    </font>
    <font>
      <sz val="12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1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4" fillId="0" borderId="0" xfId="0" applyFont="1" applyAlignment="1"/>
    <xf numFmtId="3" fontId="4" fillId="0" borderId="6" xfId="1" applyNumberFormat="1" applyFont="1" applyBorder="1" applyAlignment="1">
      <alignment horizontal="center"/>
    </xf>
    <xf numFmtId="3" fontId="4" fillId="0" borderId="7" xfId="1" applyNumberFormat="1" applyFont="1" applyBorder="1" applyAlignment="1">
      <alignment horizontal="center"/>
    </xf>
    <xf numFmtId="3" fontId="8" fillId="0" borderId="0" xfId="1" applyNumberFormat="1" applyFont="1" applyBorder="1" applyAlignment="1">
      <alignment horizontal="center"/>
    </xf>
    <xf numFmtId="4" fontId="8" fillId="0" borderId="6" xfId="1" applyNumberFormat="1" applyFont="1" applyBorder="1" applyAlignment="1">
      <alignment horizontal="center"/>
    </xf>
    <xf numFmtId="4" fontId="8" fillId="0" borderId="0" xfId="1" applyNumberFormat="1" applyFont="1" applyBorder="1" applyAlignment="1">
      <alignment horizontal="center"/>
    </xf>
    <xf numFmtId="3" fontId="8" fillId="0" borderId="6" xfId="1" applyNumberFormat="1" applyFont="1" applyBorder="1" applyAlignment="1">
      <alignment horizontal="center"/>
    </xf>
    <xf numFmtId="3" fontId="8" fillId="0" borderId="1" xfId="1" applyNumberFormat="1" applyFont="1" applyBorder="1" applyAlignment="1">
      <alignment horizontal="center"/>
    </xf>
    <xf numFmtId="4" fontId="8" fillId="0" borderId="7" xfId="1" applyNumberFormat="1" applyFont="1" applyBorder="1" applyAlignment="1">
      <alignment horizontal="center"/>
    </xf>
    <xf numFmtId="4" fontId="8" fillId="0" borderId="1" xfId="1" applyNumberFormat="1" applyFont="1" applyBorder="1" applyAlignment="1">
      <alignment horizontal="center"/>
    </xf>
    <xf numFmtId="3" fontId="8" fillId="0" borderId="7" xfId="1" applyNumberFormat="1" applyFont="1" applyBorder="1" applyAlignment="1">
      <alignment horizontal="center"/>
    </xf>
    <xf numFmtId="0" fontId="4" fillId="0" borderId="0" xfId="0" applyFont="1" applyFill="1"/>
    <xf numFmtId="165" fontId="4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7" fillId="0" borderId="0" xfId="0" applyFont="1" applyFill="1"/>
    <xf numFmtId="165" fontId="4" fillId="0" borderId="0" xfId="0" applyNumberFormat="1" applyFont="1" applyFill="1" applyAlignment="1">
      <alignment horizontal="center"/>
    </xf>
    <xf numFmtId="3" fontId="4" fillId="0" borderId="9" xfId="1" applyNumberFormat="1" applyFont="1" applyFill="1" applyBorder="1" applyAlignment="1">
      <alignment horizontal="center"/>
    </xf>
    <xf numFmtId="3" fontId="4" fillId="0" borderId="8" xfId="1" applyNumberFormat="1" applyFont="1" applyFill="1" applyBorder="1" applyAlignment="1">
      <alignment horizontal="center"/>
    </xf>
    <xf numFmtId="3" fontId="4" fillId="0" borderId="8" xfId="0" applyNumberFormat="1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center"/>
    </xf>
    <xf numFmtId="3" fontId="4" fillId="0" borderId="8" xfId="3" applyNumberFormat="1" applyFont="1" applyFill="1" applyBorder="1" applyAlignment="1">
      <alignment horizontal="center"/>
    </xf>
    <xf numFmtId="3" fontId="4" fillId="0" borderId="16" xfId="1" applyNumberFormat="1" applyFont="1" applyFill="1" applyBorder="1" applyAlignment="1">
      <alignment horizontal="center"/>
    </xf>
    <xf numFmtId="3" fontId="4" fillId="0" borderId="20" xfId="1" applyNumberFormat="1" applyFont="1" applyFill="1" applyBorder="1" applyAlignment="1">
      <alignment horizontal="center"/>
    </xf>
    <xf numFmtId="3" fontId="4" fillId="0" borderId="20" xfId="0" applyNumberFormat="1" applyFont="1" applyFill="1" applyBorder="1" applyAlignment="1">
      <alignment horizontal="center"/>
    </xf>
    <xf numFmtId="3" fontId="4" fillId="0" borderId="20" xfId="3" applyNumberFormat="1" applyFont="1" applyFill="1" applyBorder="1" applyAlignment="1">
      <alignment horizontal="center"/>
    </xf>
    <xf numFmtId="3" fontId="4" fillId="0" borderId="21" xfId="0" applyNumberFormat="1" applyFont="1" applyFill="1" applyBorder="1" applyAlignment="1">
      <alignment horizontal="center"/>
    </xf>
    <xf numFmtId="3" fontId="4" fillId="0" borderId="22" xfId="1" applyNumberFormat="1" applyFont="1" applyFill="1" applyBorder="1" applyAlignment="1">
      <alignment horizontal="center"/>
    </xf>
    <xf numFmtId="3" fontId="4" fillId="0" borderId="11" xfId="1" applyNumberFormat="1" applyFont="1" applyFill="1" applyBorder="1" applyAlignment="1">
      <alignment horizontal="center"/>
    </xf>
    <xf numFmtId="3" fontId="4" fillId="0" borderId="11" xfId="0" applyNumberFormat="1" applyFont="1" applyFill="1" applyBorder="1" applyAlignment="1">
      <alignment horizontal="center"/>
    </xf>
    <xf numFmtId="3" fontId="4" fillId="0" borderId="11" xfId="3" applyNumberFormat="1" applyFont="1" applyFill="1" applyBorder="1" applyAlignment="1">
      <alignment horizontal="center"/>
    </xf>
    <xf numFmtId="3" fontId="4" fillId="0" borderId="12" xfId="0" applyNumberFormat="1" applyFont="1" applyFill="1" applyBorder="1" applyAlignment="1">
      <alignment horizontal="center"/>
    </xf>
    <xf numFmtId="0" fontId="6" fillId="2" borderId="25" xfId="1" applyFont="1" applyFill="1" applyBorder="1" applyAlignment="1">
      <alignment horizontal="center"/>
    </xf>
    <xf numFmtId="167" fontId="6" fillId="2" borderId="26" xfId="1" applyNumberFormat="1" applyFont="1" applyFill="1" applyBorder="1" applyAlignment="1">
      <alignment horizontal="center"/>
    </xf>
    <xf numFmtId="167" fontId="4" fillId="0" borderId="0" xfId="0" applyNumberFormat="1" applyFont="1"/>
    <xf numFmtId="165" fontId="11" fillId="0" borderId="0" xfId="0" applyNumberFormat="1" applyFont="1" applyFill="1"/>
    <xf numFmtId="0" fontId="11" fillId="0" borderId="0" xfId="0" applyFont="1" applyFill="1"/>
    <xf numFmtId="0" fontId="4" fillId="0" borderId="0" xfId="0" applyFont="1" applyAlignment="1">
      <alignment horizontal="center"/>
    </xf>
    <xf numFmtId="10" fontId="4" fillId="0" borderId="8" xfId="2" applyNumberFormat="1" applyFont="1" applyBorder="1" applyAlignment="1">
      <alignment horizontal="center"/>
    </xf>
    <xf numFmtId="10" fontId="4" fillId="3" borderId="8" xfId="2" applyNumberFormat="1" applyFont="1" applyFill="1" applyBorder="1" applyAlignment="1">
      <alignment horizontal="center"/>
    </xf>
    <xf numFmtId="10" fontId="4" fillId="0" borderId="8" xfId="2" applyNumberFormat="1" applyFont="1" applyFill="1" applyBorder="1" applyAlignment="1">
      <alignment horizontal="center"/>
    </xf>
    <xf numFmtId="10" fontId="4" fillId="0" borderId="10" xfId="2" applyNumberFormat="1" applyFont="1" applyBorder="1" applyAlignment="1">
      <alignment horizontal="center"/>
    </xf>
    <xf numFmtId="10" fontId="4" fillId="0" borderId="11" xfId="2" applyNumberFormat="1" applyFont="1" applyBorder="1" applyAlignment="1">
      <alignment horizontal="center"/>
    </xf>
    <xf numFmtId="10" fontId="4" fillId="3" borderId="11" xfId="2" applyNumberFormat="1" applyFont="1" applyFill="1" applyBorder="1" applyAlignment="1">
      <alignment horizontal="center"/>
    </xf>
    <xf numFmtId="10" fontId="4" fillId="0" borderId="11" xfId="2" applyNumberFormat="1" applyFont="1" applyFill="1" applyBorder="1" applyAlignment="1">
      <alignment horizontal="center"/>
    </xf>
    <xf numFmtId="10" fontId="4" fillId="0" borderId="12" xfId="2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6" fillId="5" borderId="16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6" fillId="5" borderId="25" xfId="1" applyFont="1" applyFill="1" applyBorder="1" applyAlignment="1">
      <alignment horizontal="center"/>
    </xf>
    <xf numFmtId="0" fontId="6" fillId="5" borderId="26" xfId="1" applyFont="1" applyFill="1" applyBorder="1" applyAlignment="1">
      <alignment horizontal="center"/>
    </xf>
    <xf numFmtId="49" fontId="6" fillId="5" borderId="26" xfId="1" applyNumberFormat="1" applyFont="1" applyFill="1" applyBorder="1" applyAlignment="1">
      <alignment horizontal="center"/>
    </xf>
    <xf numFmtId="0" fontId="6" fillId="5" borderId="27" xfId="1" applyFont="1" applyFill="1" applyBorder="1" applyAlignment="1">
      <alignment horizontal="center"/>
    </xf>
    <xf numFmtId="3" fontId="4" fillId="5" borderId="9" xfId="1" applyNumberFormat="1" applyFont="1" applyFill="1" applyBorder="1" applyAlignment="1">
      <alignment horizontal="center"/>
    </xf>
    <xf numFmtId="3" fontId="4" fillId="5" borderId="8" xfId="1" applyNumberFormat="1" applyFont="1" applyFill="1" applyBorder="1" applyAlignment="1">
      <alignment horizontal="center"/>
    </xf>
    <xf numFmtId="3" fontId="4" fillId="5" borderId="8" xfId="0" applyNumberFormat="1" applyFont="1" applyFill="1" applyBorder="1" applyAlignment="1">
      <alignment horizontal="center"/>
    </xf>
    <xf numFmtId="3" fontId="4" fillId="5" borderId="8" xfId="3" applyNumberFormat="1" applyFont="1" applyFill="1" applyBorder="1" applyAlignment="1">
      <alignment horizontal="center"/>
    </xf>
    <xf numFmtId="3" fontId="4" fillId="5" borderId="10" xfId="0" applyNumberFormat="1" applyFont="1" applyFill="1" applyBorder="1" applyAlignment="1">
      <alignment horizontal="center"/>
    </xf>
    <xf numFmtId="0" fontId="6" fillId="5" borderId="17" xfId="1" applyFont="1" applyFill="1" applyBorder="1" applyAlignment="1">
      <alignment horizontal="left"/>
    </xf>
    <xf numFmtId="0" fontId="4" fillId="5" borderId="18" xfId="1" applyFont="1" applyFill="1" applyBorder="1"/>
    <xf numFmtId="0" fontId="6" fillId="5" borderId="17" xfId="1" applyFont="1" applyFill="1" applyBorder="1"/>
    <xf numFmtId="0" fontId="6" fillId="5" borderId="17" xfId="1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6" fillId="5" borderId="19" xfId="1" applyFont="1" applyFill="1" applyBorder="1" applyAlignment="1">
      <alignment horizontal="center"/>
    </xf>
    <xf numFmtId="3" fontId="4" fillId="0" borderId="14" xfId="1" applyNumberFormat="1" applyFont="1" applyBorder="1" applyAlignment="1">
      <alignment horizontal="center"/>
    </xf>
    <xf numFmtId="0" fontId="6" fillId="5" borderId="14" xfId="1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0" fontId="4" fillId="0" borderId="0" xfId="0" applyNumberFormat="1" applyFont="1" applyAlignment="1">
      <alignment horizontal="center"/>
    </xf>
    <xf numFmtId="0" fontId="6" fillId="6" borderId="8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3" fontId="8" fillId="0" borderId="20" xfId="3" applyNumberFormat="1" applyFont="1" applyFill="1" applyBorder="1" applyAlignment="1">
      <alignment horizontal="center"/>
    </xf>
    <xf numFmtId="10" fontId="8" fillId="4" borderId="20" xfId="2" applyNumberFormat="1" applyFont="1" applyFill="1" applyBorder="1" applyAlignment="1">
      <alignment horizontal="center"/>
    </xf>
    <xf numFmtId="10" fontId="8" fillId="7" borderId="20" xfId="0" applyNumberFormat="1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8" fillId="0" borderId="0" xfId="0" applyFont="1"/>
    <xf numFmtId="0" fontId="8" fillId="0" borderId="9" xfId="0" applyFont="1" applyFill="1" applyBorder="1" applyAlignment="1">
      <alignment horizontal="center"/>
    </xf>
    <xf numFmtId="10" fontId="8" fillId="4" borderId="8" xfId="2" applyNumberFormat="1" applyFont="1" applyFill="1" applyBorder="1" applyAlignment="1">
      <alignment horizontal="center"/>
    </xf>
    <xf numFmtId="10" fontId="4" fillId="7" borderId="8" xfId="0" applyNumberFormat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3" fontId="4" fillId="7" borderId="10" xfId="0" applyNumberFormat="1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10" fontId="8" fillId="4" borderId="11" xfId="2" applyNumberFormat="1" applyFont="1" applyFill="1" applyBorder="1" applyAlignment="1">
      <alignment horizontal="center"/>
    </xf>
    <xf numFmtId="10" fontId="4" fillId="7" borderId="11" xfId="0" applyNumberFormat="1" applyFont="1" applyFill="1" applyBorder="1" applyAlignment="1">
      <alignment horizontal="center" vertical="center"/>
    </xf>
    <xf numFmtId="3" fontId="4" fillId="7" borderId="12" xfId="0" applyNumberFormat="1" applyFont="1" applyFill="1" applyBorder="1" applyAlignment="1">
      <alignment horizontal="center"/>
    </xf>
    <xf numFmtId="167" fontId="4" fillId="2" borderId="26" xfId="1" applyNumberFormat="1" applyFont="1" applyFill="1" applyBorder="1" applyAlignment="1">
      <alignment horizontal="center"/>
    </xf>
    <xf numFmtId="0" fontId="6" fillId="5" borderId="31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10" fontId="4" fillId="0" borderId="20" xfId="2" applyNumberFormat="1" applyFont="1" applyBorder="1" applyAlignment="1">
      <alignment horizontal="center"/>
    </xf>
    <xf numFmtId="10" fontId="4" fillId="0" borderId="21" xfId="2" applyNumberFormat="1" applyFont="1" applyBorder="1" applyAlignment="1">
      <alignment horizontal="center"/>
    </xf>
    <xf numFmtId="3" fontId="8" fillId="0" borderId="8" xfId="3" applyNumberFormat="1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3" fontId="8" fillId="0" borderId="11" xfId="3" applyNumberFormat="1" applyFont="1" applyFill="1" applyBorder="1" applyAlignment="1">
      <alignment horizontal="center"/>
    </xf>
    <xf numFmtId="10" fontId="8" fillId="4" borderId="20" xfId="0" applyNumberFormat="1" applyFont="1" applyFill="1" applyBorder="1" applyAlignment="1">
      <alignment horizontal="center"/>
    </xf>
    <xf numFmtId="10" fontId="8" fillId="4" borderId="8" xfId="0" applyNumberFormat="1" applyFont="1" applyFill="1" applyBorder="1" applyAlignment="1">
      <alignment horizontal="center"/>
    </xf>
    <xf numFmtId="10" fontId="8" fillId="4" borderId="11" xfId="0" applyNumberFormat="1" applyFont="1" applyFill="1" applyBorder="1" applyAlignment="1">
      <alignment horizontal="center"/>
    </xf>
    <xf numFmtId="0" fontId="4" fillId="0" borderId="0" xfId="0" applyFont="1" applyFill="1" applyProtection="1"/>
    <xf numFmtId="0" fontId="5" fillId="0" borderId="0" xfId="0" applyFont="1" applyFill="1" applyProtection="1"/>
    <xf numFmtId="0" fontId="4" fillId="0" borderId="0" xfId="0" applyFont="1" applyProtection="1"/>
    <xf numFmtId="0" fontId="5" fillId="0" borderId="0" xfId="0" applyFont="1" applyFill="1" applyAlignment="1" applyProtection="1"/>
    <xf numFmtId="0" fontId="4" fillId="0" borderId="0" xfId="0" applyFont="1" applyFill="1" applyAlignment="1" applyProtection="1"/>
    <xf numFmtId="0" fontId="6" fillId="5" borderId="17" xfId="1" applyFont="1" applyFill="1" applyBorder="1" applyAlignment="1" applyProtection="1">
      <alignment horizontal="left"/>
    </xf>
    <xf numFmtId="0" fontId="4" fillId="5" borderId="18" xfId="1" applyFont="1" applyFill="1" applyBorder="1" applyProtection="1"/>
    <xf numFmtId="0" fontId="6" fillId="5" borderId="17" xfId="1" applyFont="1" applyFill="1" applyBorder="1" applyProtection="1"/>
    <xf numFmtId="0" fontId="6" fillId="5" borderId="17" xfId="1" applyFont="1" applyFill="1" applyBorder="1" applyAlignment="1" applyProtection="1">
      <alignment horizontal="center"/>
    </xf>
    <xf numFmtId="0" fontId="6" fillId="5" borderId="8" xfId="1" applyFont="1" applyFill="1" applyBorder="1" applyAlignment="1" applyProtection="1">
      <alignment horizontal="center"/>
    </xf>
    <xf numFmtId="0" fontId="6" fillId="5" borderId="19" xfId="1" applyFont="1" applyFill="1" applyBorder="1" applyAlignment="1" applyProtection="1">
      <alignment horizontal="center"/>
    </xf>
    <xf numFmtId="3" fontId="8" fillId="0" borderId="0" xfId="1" applyNumberFormat="1" applyFont="1" applyBorder="1" applyAlignment="1" applyProtection="1">
      <alignment horizontal="center"/>
    </xf>
    <xf numFmtId="4" fontId="8" fillId="0" borderId="6" xfId="1" applyNumberFormat="1" applyFont="1" applyBorder="1" applyAlignment="1" applyProtection="1">
      <alignment horizontal="center"/>
    </xf>
    <xf numFmtId="4" fontId="8" fillId="0" borderId="0" xfId="1" applyNumberFormat="1" applyFont="1" applyBorder="1" applyAlignment="1" applyProtection="1">
      <alignment horizontal="center"/>
    </xf>
    <xf numFmtId="3" fontId="8" fillId="0" borderId="6" xfId="1" applyNumberFormat="1" applyFont="1" applyBorder="1" applyAlignment="1" applyProtection="1">
      <alignment horizontal="center"/>
    </xf>
    <xf numFmtId="3" fontId="8" fillId="0" borderId="1" xfId="1" applyNumberFormat="1" applyFont="1" applyBorder="1" applyAlignment="1" applyProtection="1">
      <alignment horizontal="center"/>
    </xf>
    <xf numFmtId="4" fontId="8" fillId="0" borderId="7" xfId="1" applyNumberFormat="1" applyFont="1" applyBorder="1" applyAlignment="1" applyProtection="1">
      <alignment horizontal="center"/>
    </xf>
    <xf numFmtId="4" fontId="8" fillId="0" borderId="1" xfId="1" applyNumberFormat="1" applyFont="1" applyBorder="1" applyAlignment="1" applyProtection="1">
      <alignment horizontal="center"/>
    </xf>
    <xf numFmtId="3" fontId="8" fillId="0" borderId="7" xfId="1" applyNumberFormat="1" applyFont="1" applyBorder="1" applyAlignment="1" applyProtection="1">
      <alignment horizontal="center"/>
    </xf>
    <xf numFmtId="0" fontId="7" fillId="0" borderId="0" xfId="0" applyFont="1" applyFill="1" applyProtection="1"/>
    <xf numFmtId="165" fontId="4" fillId="0" borderId="0" xfId="0" applyNumberFormat="1" applyFont="1" applyFill="1" applyAlignment="1" applyProtection="1">
      <alignment horizontal="center"/>
    </xf>
    <xf numFmtId="165" fontId="4" fillId="0" borderId="0" xfId="0" applyNumberFormat="1" applyFont="1" applyFill="1" applyProtection="1"/>
    <xf numFmtId="0" fontId="4" fillId="0" borderId="0" xfId="1" applyFont="1" applyFill="1" applyProtection="1"/>
    <xf numFmtId="0" fontId="8" fillId="5" borderId="23" xfId="1" applyFont="1" applyFill="1" applyBorder="1" applyAlignment="1" applyProtection="1">
      <alignment horizontal="right"/>
    </xf>
    <xf numFmtId="0" fontId="8" fillId="5" borderId="2" xfId="1" applyFont="1" applyFill="1" applyBorder="1" applyAlignment="1" applyProtection="1">
      <alignment horizontal="right"/>
    </xf>
    <xf numFmtId="0" fontId="9" fillId="5" borderId="2" xfId="1" applyFont="1" applyFill="1" applyBorder="1" applyAlignment="1" applyProtection="1">
      <alignment horizontal="right"/>
    </xf>
    <xf numFmtId="0" fontId="10" fillId="5" borderId="2" xfId="1" applyFont="1" applyFill="1" applyBorder="1" applyAlignment="1" applyProtection="1">
      <alignment horizontal="right"/>
    </xf>
    <xf numFmtId="0" fontId="8" fillId="5" borderId="4" xfId="1" applyFont="1" applyFill="1" applyBorder="1" applyAlignment="1" applyProtection="1">
      <alignment horizontal="right"/>
    </xf>
    <xf numFmtId="165" fontId="11" fillId="0" borderId="0" xfId="0" applyNumberFormat="1" applyFont="1" applyFill="1" applyProtection="1"/>
    <xf numFmtId="0" fontId="11" fillId="0" borderId="0" xfId="0" applyFont="1" applyFill="1" applyProtection="1"/>
    <xf numFmtId="3" fontId="4" fillId="0" borderId="2" xfId="1" applyNumberFormat="1" applyFont="1" applyBorder="1" applyAlignment="1" applyProtection="1">
      <alignment horizontal="center"/>
      <protection locked="0"/>
    </xf>
    <xf numFmtId="3" fontId="4" fillId="0" borderId="6" xfId="1" applyNumberFormat="1" applyFont="1" applyBorder="1" applyAlignment="1" applyProtection="1">
      <alignment horizontal="center"/>
      <protection locked="0"/>
    </xf>
    <xf numFmtId="3" fontId="4" fillId="0" borderId="4" xfId="1" applyNumberFormat="1" applyFont="1" applyBorder="1" applyAlignment="1" applyProtection="1">
      <alignment horizontal="center"/>
      <protection locked="0"/>
    </xf>
    <xf numFmtId="3" fontId="4" fillId="0" borderId="7" xfId="1" applyNumberFormat="1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/>
      <protection locked="0"/>
    </xf>
    <xf numFmtId="0" fontId="6" fillId="5" borderId="20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5" borderId="26" xfId="0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6" fillId="5" borderId="8" xfId="0" applyFont="1" applyFill="1" applyBorder="1" applyAlignment="1" applyProtection="1">
      <alignment horizontal="center"/>
    </xf>
    <xf numFmtId="0" fontId="6" fillId="5" borderId="8" xfId="1" applyFont="1" applyFill="1" applyBorder="1" applyAlignment="1" applyProtection="1">
      <alignment horizontal="center"/>
    </xf>
    <xf numFmtId="165" fontId="8" fillId="0" borderId="23" xfId="1" applyNumberFormat="1" applyFont="1" applyBorder="1" applyAlignment="1" applyProtection="1">
      <alignment horizontal="center"/>
    </xf>
    <xf numFmtId="165" fontId="8" fillId="0" borderId="24" xfId="1" applyNumberFormat="1" applyFont="1" applyBorder="1" applyAlignment="1" applyProtection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165" fontId="8" fillId="0" borderId="3" xfId="1" applyNumberFormat="1" applyFont="1" applyBorder="1" applyAlignment="1" applyProtection="1">
      <alignment horizontal="center"/>
    </xf>
    <xf numFmtId="165" fontId="8" fillId="0" borderId="4" xfId="1" applyNumberFormat="1" applyFont="1" applyBorder="1" applyAlignment="1" applyProtection="1">
      <alignment horizontal="center"/>
    </xf>
    <xf numFmtId="165" fontId="8" fillId="0" borderId="5" xfId="1" applyNumberFormat="1" applyFont="1" applyBorder="1" applyAlignment="1" applyProtection="1">
      <alignment horizontal="center"/>
    </xf>
    <xf numFmtId="166" fontId="8" fillId="0" borderId="2" xfId="1" applyNumberFormat="1" applyFont="1" applyBorder="1" applyAlignment="1" applyProtection="1">
      <alignment horizontal="center"/>
    </xf>
    <xf numFmtId="166" fontId="8" fillId="0" borderId="3" xfId="1" applyNumberFormat="1" applyFont="1" applyBorder="1" applyAlignment="1" applyProtection="1">
      <alignment horizontal="center"/>
    </xf>
    <xf numFmtId="165" fontId="8" fillId="0" borderId="14" xfId="1" applyNumberFormat="1" applyFont="1" applyBorder="1" applyAlignment="1" applyProtection="1">
      <alignment horizontal="center"/>
    </xf>
    <xf numFmtId="165" fontId="8" fillId="0" borderId="6" xfId="1" applyNumberFormat="1" applyFont="1" applyBorder="1" applyAlignment="1" applyProtection="1">
      <alignment horizontal="center"/>
    </xf>
    <xf numFmtId="166" fontId="8" fillId="0" borderId="6" xfId="1" applyNumberFormat="1" applyFont="1" applyBorder="1" applyAlignment="1" applyProtection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5" borderId="23" xfId="1" applyFont="1" applyFill="1" applyBorder="1" applyAlignment="1">
      <alignment horizontal="right"/>
    </xf>
    <xf numFmtId="0" fontId="8" fillId="5" borderId="24" xfId="1" applyFont="1" applyFill="1" applyBorder="1" applyAlignment="1">
      <alignment horizontal="right"/>
    </xf>
    <xf numFmtId="0" fontId="8" fillId="5" borderId="2" xfId="1" applyFont="1" applyFill="1" applyBorder="1" applyAlignment="1">
      <alignment horizontal="right"/>
    </xf>
    <xf numFmtId="0" fontId="8" fillId="5" borderId="3" xfId="1" applyFont="1" applyFill="1" applyBorder="1" applyAlignment="1">
      <alignment horizontal="right"/>
    </xf>
    <xf numFmtId="0" fontId="9" fillId="5" borderId="2" xfId="1" applyFont="1" applyFill="1" applyBorder="1" applyAlignment="1">
      <alignment horizontal="right"/>
    </xf>
    <xf numFmtId="0" fontId="9" fillId="5" borderId="3" xfId="1" applyFont="1" applyFill="1" applyBorder="1" applyAlignment="1">
      <alignment horizontal="right"/>
    </xf>
    <xf numFmtId="0" fontId="10" fillId="5" borderId="2" xfId="1" applyFont="1" applyFill="1" applyBorder="1" applyAlignment="1">
      <alignment horizontal="right"/>
    </xf>
    <xf numFmtId="0" fontId="10" fillId="5" borderId="3" xfId="1" applyFont="1" applyFill="1" applyBorder="1" applyAlignment="1">
      <alignment horizontal="right"/>
    </xf>
    <xf numFmtId="0" fontId="8" fillId="5" borderId="4" xfId="1" applyFont="1" applyFill="1" applyBorder="1" applyAlignment="1">
      <alignment horizontal="right"/>
    </xf>
    <xf numFmtId="0" fontId="8" fillId="5" borderId="5" xfId="1" applyFont="1" applyFill="1" applyBorder="1" applyAlignment="1">
      <alignment horizontal="right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165" fontId="8" fillId="0" borderId="6" xfId="1" applyNumberFormat="1" applyFont="1" applyBorder="1" applyAlignment="1">
      <alignment horizontal="center"/>
    </xf>
    <xf numFmtId="165" fontId="8" fillId="0" borderId="4" xfId="1" applyNumberFormat="1" applyFont="1" applyBorder="1" applyAlignment="1">
      <alignment horizontal="center"/>
    </xf>
    <xf numFmtId="165" fontId="8" fillId="0" borderId="5" xfId="1" applyNumberFormat="1" applyFont="1" applyBorder="1" applyAlignment="1">
      <alignment horizontal="center"/>
    </xf>
    <xf numFmtId="166" fontId="8" fillId="0" borderId="2" xfId="1" applyNumberFormat="1" applyFont="1" applyBorder="1" applyAlignment="1">
      <alignment horizontal="center"/>
    </xf>
    <xf numFmtId="166" fontId="8" fillId="0" borderId="3" xfId="1" applyNumberFormat="1" applyFont="1" applyBorder="1" applyAlignment="1">
      <alignment horizontal="center"/>
    </xf>
    <xf numFmtId="166" fontId="8" fillId="0" borderId="6" xfId="1" applyNumberFormat="1" applyFont="1" applyBorder="1" applyAlignment="1">
      <alignment horizontal="center"/>
    </xf>
    <xf numFmtId="165" fontId="8" fillId="0" borderId="23" xfId="1" applyNumberFormat="1" applyFont="1" applyBorder="1" applyAlignment="1">
      <alignment horizontal="center"/>
    </xf>
    <xf numFmtId="165" fontId="8" fillId="0" borderId="24" xfId="1" applyNumberFormat="1" applyFont="1" applyBorder="1" applyAlignment="1">
      <alignment horizontal="center"/>
    </xf>
    <xf numFmtId="165" fontId="8" fillId="0" borderId="14" xfId="1" applyNumberFormat="1" applyFont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6" fillId="5" borderId="29" xfId="0" applyFont="1" applyFill="1" applyBorder="1" applyAlignment="1" applyProtection="1">
      <alignment horizontal="center"/>
      <protection locked="0"/>
    </xf>
    <xf numFmtId="0" fontId="6" fillId="5" borderId="30" xfId="0" applyFont="1" applyFill="1" applyBorder="1" applyAlignment="1" applyProtection="1">
      <alignment horizontal="center"/>
      <protection locked="0"/>
    </xf>
    <xf numFmtId="0" fontId="6" fillId="6" borderId="13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</cellXfs>
  <cellStyles count="4">
    <cellStyle name="Normal" xfId="0" builtinId="0"/>
    <cellStyle name="Normal_CAP_14_2.XLS" xfId="1"/>
    <cellStyle name="Porcentagem" xfId="2" builtinId="5"/>
    <cellStyle name="Separador de milhares" xfId="3" builtinId="3"/>
  </cellStyles>
  <dxfs count="3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CC66"/>
      <color rgb="FFFF7C8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Linear</a:t>
            </a:r>
          </a:p>
        </c:rich>
      </c:tx>
      <c:layout>
        <c:manualLayout>
          <c:xMode val="edge"/>
          <c:yMode val="edge"/>
          <c:x val="0.23611179461942289"/>
          <c:y val="4.5283240940173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078125000000028E-2"/>
          <c:y val="0.21973142282840327"/>
          <c:w val="0.87500000000000133"/>
          <c:h val="0.63677269472720788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Ajuste Linear</c:name>
            <c:spPr>
              <a:ln w="25400">
                <a:solidFill>
                  <a:srgbClr val="339933"/>
                </a:solidFill>
                <a:prstDash val="solid"/>
              </a:ln>
            </c:spPr>
            <c:trendlineType val="linea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0.42156250000000045"/>
                  <c:y val="0.3263222814636968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'Dados-IBGE'!$C$6:$C$10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'Dados-IBGE'!$D$6:$D$10</c:f>
              <c:numCache>
                <c:formatCode>#,##0</c:formatCode>
                <c:ptCount val="5"/>
                <c:pt idx="0">
                  <c:v>2355</c:v>
                </c:pt>
                <c:pt idx="1">
                  <c:v>2068</c:v>
                </c:pt>
                <c:pt idx="2">
                  <c:v>2259</c:v>
                </c:pt>
                <c:pt idx="3">
                  <c:v>2283</c:v>
                </c:pt>
                <c:pt idx="4">
                  <c:v>2411</c:v>
                </c:pt>
              </c:numCache>
            </c:numRef>
          </c:yVal>
        </c:ser>
        <c:axId val="89919872"/>
        <c:axId val="89921792"/>
      </c:scatterChart>
      <c:valAx>
        <c:axId val="89919872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921792"/>
        <c:crosses val="autoZero"/>
        <c:crossBetween val="midCat"/>
        <c:majorUnit val="5"/>
      </c:valAx>
      <c:valAx>
        <c:axId val="899217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919872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04" footer="0.49212598500000104"/>
    <c:pageSetup paperSize="9" orientation="landscape" horizontalDpi="-1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Exponencial</a:t>
            </a:r>
          </a:p>
        </c:rich>
      </c:tx>
      <c:layout>
        <c:manualLayout>
          <c:xMode val="edge"/>
          <c:yMode val="edge"/>
          <c:x val="0.19757363662875432"/>
          <c:y val="4.51129546306713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33"/>
          <c:w val="0.85965075926451373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Exponencial</c:name>
            <c:spPr>
              <a:ln w="25400">
                <a:solidFill>
                  <a:srgbClr val="0000FF"/>
                </a:solidFill>
                <a:prstDash val="solid"/>
              </a:ln>
            </c:spPr>
            <c:trendlineType val="exp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exp"/>
            <c:dispRSqr val="1"/>
            <c:dispEq val="1"/>
            <c:trendlineLbl>
              <c:layout>
                <c:manualLayout>
                  <c:x val="0.40657447058883761"/>
                  <c:y val="0.3123645481814777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'Dados-IBGE'!$C$6:$C$10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'Dados-IBGE'!$D$6:$D$10</c:f>
              <c:numCache>
                <c:formatCode>#,##0</c:formatCode>
                <c:ptCount val="5"/>
                <c:pt idx="0">
                  <c:v>2355</c:v>
                </c:pt>
                <c:pt idx="1">
                  <c:v>2068</c:v>
                </c:pt>
                <c:pt idx="2">
                  <c:v>2259</c:v>
                </c:pt>
                <c:pt idx="3">
                  <c:v>2283</c:v>
                </c:pt>
                <c:pt idx="4">
                  <c:v>2411</c:v>
                </c:pt>
              </c:numCache>
            </c:numRef>
          </c:yVal>
        </c:ser>
        <c:axId val="90838528"/>
        <c:axId val="91159168"/>
      </c:scatterChart>
      <c:valAx>
        <c:axId val="90838528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1159168"/>
        <c:crosses val="autoZero"/>
        <c:crossBetween val="midCat"/>
        <c:majorUnit val="5"/>
      </c:valAx>
      <c:valAx>
        <c:axId val="9115916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083852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04" footer="0.492125985000001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Logarítmica</a:t>
            </a:r>
          </a:p>
        </c:rich>
      </c:tx>
      <c:layout>
        <c:manualLayout>
          <c:xMode val="edge"/>
          <c:yMode val="edge"/>
          <c:x val="0.20103984078013679"/>
          <c:y val="4.51129546306713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33"/>
          <c:w val="0.85965075926451373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Logarítmica</c:name>
            <c:spPr>
              <a:ln w="25400">
                <a:solidFill>
                  <a:srgbClr val="FF0000"/>
                </a:solidFill>
                <a:prstDash val="solid"/>
              </a:ln>
            </c:spPr>
            <c:trendlineType val="log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og"/>
            <c:dispRSqr val="1"/>
            <c:dispEq val="1"/>
            <c:trendlineLbl>
              <c:layout>
                <c:manualLayout>
                  <c:x val="0.41529452093342134"/>
                  <c:y val="0.33542510311211166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'Dados-IBGE'!$C$6:$C$10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'Dados-IBGE'!$D$6:$D$10</c:f>
              <c:numCache>
                <c:formatCode>#,##0</c:formatCode>
                <c:ptCount val="5"/>
                <c:pt idx="0">
                  <c:v>2355</c:v>
                </c:pt>
                <c:pt idx="1">
                  <c:v>2068</c:v>
                </c:pt>
                <c:pt idx="2">
                  <c:v>2259</c:v>
                </c:pt>
                <c:pt idx="3">
                  <c:v>2283</c:v>
                </c:pt>
                <c:pt idx="4">
                  <c:v>2411</c:v>
                </c:pt>
              </c:numCache>
            </c:numRef>
          </c:yVal>
        </c:ser>
        <c:axId val="93022848"/>
        <c:axId val="82705408"/>
      </c:scatterChart>
      <c:valAx>
        <c:axId val="93022848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2705408"/>
        <c:crosses val="autoZero"/>
        <c:crossBetween val="midCat"/>
        <c:majorUnit val="5"/>
      </c:valAx>
      <c:valAx>
        <c:axId val="827054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302284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04" footer="0.492125985000001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de Potência</a:t>
            </a:r>
          </a:p>
        </c:rich>
      </c:tx>
      <c:layout>
        <c:manualLayout>
          <c:xMode val="edge"/>
          <c:yMode val="edge"/>
          <c:x val="0.2006922189201058"/>
          <c:y val="4.51129546306713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439775580404517E-2"/>
          <c:y val="0.21875000000000033"/>
          <c:w val="0.85992299588380461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de Potência</c:name>
            <c:spPr>
              <a:ln w="25400">
                <a:solidFill>
                  <a:srgbClr val="996666"/>
                </a:solidFill>
                <a:prstDash val="solid"/>
              </a:ln>
            </c:spPr>
            <c:trendlineType val="powe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dispRSqr val="1"/>
            <c:dispEq val="1"/>
            <c:trendlineLbl>
              <c:layout>
                <c:manualLayout>
                  <c:x val="0.42435756814444969"/>
                  <c:y val="0.3361431383577053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'Dados-IBGE'!$C$6:$C$10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'Dados-IBGE'!$D$6:$D$10</c:f>
              <c:numCache>
                <c:formatCode>#,##0</c:formatCode>
                <c:ptCount val="5"/>
                <c:pt idx="0">
                  <c:v>2355</c:v>
                </c:pt>
                <c:pt idx="1">
                  <c:v>2068</c:v>
                </c:pt>
                <c:pt idx="2">
                  <c:v>2259</c:v>
                </c:pt>
                <c:pt idx="3">
                  <c:v>2283</c:v>
                </c:pt>
                <c:pt idx="4">
                  <c:v>2411</c:v>
                </c:pt>
              </c:numCache>
            </c:numRef>
          </c:yVal>
        </c:ser>
        <c:axId val="88248320"/>
        <c:axId val="88249856"/>
      </c:scatterChart>
      <c:valAx>
        <c:axId val="88248320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249856"/>
        <c:crosses val="autoZero"/>
        <c:crossBetween val="midCat"/>
        <c:majorUnit val="5"/>
      </c:valAx>
      <c:valAx>
        <c:axId val="8824985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248320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04" footer="0.49212598500000104"/>
    <c:pageSetup paperSize="9" orientation="landscape" horizontalDpi="0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Linear</a:t>
            </a:r>
          </a:p>
        </c:rich>
      </c:tx>
      <c:layout>
        <c:manualLayout>
          <c:xMode val="edge"/>
          <c:yMode val="edge"/>
          <c:x val="0.23611179461942294"/>
          <c:y val="4.5283240940173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078125000000028E-2"/>
          <c:y val="0.21973142282840338"/>
          <c:w val="0.87500000000000155"/>
          <c:h val="0.63677269472720788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Ajuste Linear</c:name>
            <c:spPr>
              <a:ln w="25400">
                <a:solidFill>
                  <a:srgbClr val="339933"/>
                </a:solidFill>
                <a:prstDash val="solid"/>
              </a:ln>
            </c:spPr>
            <c:trendlineType val="linea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0.40294202948894747"/>
                  <c:y val="-0.1482633044078359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'Dados-COPEL'!$E$6:$E$10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'Dados-COPEL'!$F$6:$F$10</c:f>
              <c:numCache>
                <c:formatCode>#,##0</c:formatCode>
                <c:ptCount val="5"/>
                <c:pt idx="0">
                  <c:v>1956.96</c:v>
                </c:pt>
                <c:pt idx="1">
                  <c:v>2010</c:v>
                </c:pt>
                <c:pt idx="2">
                  <c:v>1972</c:v>
                </c:pt>
                <c:pt idx="3">
                  <c:v>1940.3999999999999</c:v>
                </c:pt>
                <c:pt idx="4">
                  <c:v>1890.0000000000002</c:v>
                </c:pt>
              </c:numCache>
            </c:numRef>
          </c:yVal>
        </c:ser>
        <c:axId val="88865408"/>
        <c:axId val="88867200"/>
      </c:scatterChart>
      <c:valAx>
        <c:axId val="88865408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867200"/>
        <c:crosses val="autoZero"/>
        <c:crossBetween val="midCat"/>
        <c:majorUnit val="5"/>
      </c:valAx>
      <c:valAx>
        <c:axId val="8886720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86540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26" footer="0.49212598500000126"/>
    <c:pageSetup paperSize="9" orientation="landscape" horizontalDpi="-1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Exponencial</a:t>
            </a:r>
          </a:p>
        </c:rich>
      </c:tx>
      <c:layout>
        <c:manualLayout>
          <c:xMode val="edge"/>
          <c:yMode val="edge"/>
          <c:x val="0.19757363662875427"/>
          <c:y val="4.51129546306713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39"/>
          <c:w val="0.85965075926451395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Exponencial</c:name>
            <c:spPr>
              <a:ln w="25400">
                <a:solidFill>
                  <a:srgbClr val="0000FF"/>
                </a:solidFill>
                <a:prstDash val="solid"/>
              </a:ln>
            </c:spPr>
            <c:trendlineType val="exp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exp"/>
            <c:dispRSqr val="1"/>
            <c:dispEq val="1"/>
            <c:trendlineLbl>
              <c:layout>
                <c:manualLayout>
                  <c:x val="0.36712084391710392"/>
                  <c:y val="-0.16843344018309181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'Dados-COPEL'!$E$6:$E$10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'Dados-COPEL'!$F$6:$F$10</c:f>
              <c:numCache>
                <c:formatCode>#,##0</c:formatCode>
                <c:ptCount val="5"/>
                <c:pt idx="0">
                  <c:v>1956.96</c:v>
                </c:pt>
                <c:pt idx="1">
                  <c:v>2010</c:v>
                </c:pt>
                <c:pt idx="2">
                  <c:v>1972</c:v>
                </c:pt>
                <c:pt idx="3">
                  <c:v>1940.3999999999999</c:v>
                </c:pt>
                <c:pt idx="4">
                  <c:v>1890.0000000000002</c:v>
                </c:pt>
              </c:numCache>
            </c:numRef>
          </c:yVal>
        </c:ser>
        <c:axId val="88888448"/>
        <c:axId val="88889984"/>
      </c:scatterChart>
      <c:valAx>
        <c:axId val="88888448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889984"/>
        <c:crosses val="autoZero"/>
        <c:crossBetween val="midCat"/>
        <c:majorUnit val="5"/>
      </c:valAx>
      <c:valAx>
        <c:axId val="8888998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88844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26" footer="0.4921259850000012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Logarítmica</a:t>
            </a:r>
          </a:p>
        </c:rich>
      </c:tx>
      <c:layout>
        <c:manualLayout>
          <c:xMode val="edge"/>
          <c:yMode val="edge"/>
          <c:x val="0.20103984078013684"/>
          <c:y val="4.51129546306713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39"/>
          <c:w val="0.85965075926451395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Logarítmica</c:name>
            <c:spPr>
              <a:ln w="25400">
                <a:solidFill>
                  <a:srgbClr val="FF0000"/>
                </a:solidFill>
                <a:prstDash val="solid"/>
              </a:ln>
            </c:spPr>
            <c:trendlineType val="log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og"/>
            <c:dispRSqr val="1"/>
            <c:dispEq val="1"/>
            <c:trendlineLbl>
              <c:layout>
                <c:manualLayout>
                  <c:x val="0.41013186854221972"/>
                  <c:y val="-0.17911485691339599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'Dados-COPEL'!$E$6:$E$10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'Dados-COPEL'!$F$6:$F$10</c:f>
              <c:numCache>
                <c:formatCode>#,##0</c:formatCode>
                <c:ptCount val="5"/>
                <c:pt idx="0">
                  <c:v>1956.96</c:v>
                </c:pt>
                <c:pt idx="1">
                  <c:v>2010</c:v>
                </c:pt>
                <c:pt idx="2">
                  <c:v>1972</c:v>
                </c:pt>
                <c:pt idx="3">
                  <c:v>1940.3999999999999</c:v>
                </c:pt>
                <c:pt idx="4">
                  <c:v>1890.0000000000002</c:v>
                </c:pt>
              </c:numCache>
            </c:numRef>
          </c:yVal>
        </c:ser>
        <c:axId val="88911232"/>
        <c:axId val="88917120"/>
      </c:scatterChart>
      <c:valAx>
        <c:axId val="88911232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917120"/>
        <c:crosses val="autoZero"/>
        <c:crossBetween val="midCat"/>
        <c:majorUnit val="5"/>
      </c:valAx>
      <c:valAx>
        <c:axId val="8891712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8911232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26" footer="0.4921259850000012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de Potência</a:t>
            </a:r>
          </a:p>
        </c:rich>
      </c:tx>
      <c:layout>
        <c:manualLayout>
          <c:xMode val="edge"/>
          <c:yMode val="edge"/>
          <c:x val="0.2006922189201058"/>
          <c:y val="4.51129546306713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439775580404517E-2"/>
          <c:y val="0.21875000000000039"/>
          <c:w val="0.85992299588380461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de Potência</c:name>
            <c:spPr>
              <a:ln w="25400">
                <a:solidFill>
                  <a:srgbClr val="996666"/>
                </a:solidFill>
                <a:prstDash val="solid"/>
              </a:ln>
            </c:spPr>
            <c:trendlineType val="powe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dispRSqr val="1"/>
            <c:dispEq val="1"/>
            <c:trendlineLbl>
              <c:layout>
                <c:manualLayout>
                  <c:x val="0.40322518230996091"/>
                  <c:y val="-0.17997228560220818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'Dados-COPEL'!$E$6:$E$10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'Dados-COPEL'!$F$6:$F$10</c:f>
              <c:numCache>
                <c:formatCode>#,##0</c:formatCode>
                <c:ptCount val="5"/>
                <c:pt idx="0">
                  <c:v>1956.96</c:v>
                </c:pt>
                <c:pt idx="1">
                  <c:v>2010</c:v>
                </c:pt>
                <c:pt idx="2">
                  <c:v>1972</c:v>
                </c:pt>
                <c:pt idx="3">
                  <c:v>1940.3999999999999</c:v>
                </c:pt>
                <c:pt idx="4">
                  <c:v>1890.0000000000002</c:v>
                </c:pt>
              </c:numCache>
            </c:numRef>
          </c:yVal>
        </c:ser>
        <c:axId val="89130880"/>
        <c:axId val="89132416"/>
      </c:scatterChart>
      <c:valAx>
        <c:axId val="89130880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132416"/>
        <c:crosses val="autoZero"/>
        <c:crossBetween val="midCat"/>
        <c:majorUnit val="5"/>
      </c:valAx>
      <c:valAx>
        <c:axId val="891324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130880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26" footer="0.49212598500000126"/>
    <c:pageSetup paperSize="9" orientation="landscape" horizontalDpi="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Linear</a:t>
            </a:r>
          </a:p>
        </c:rich>
      </c:tx>
      <c:layout>
        <c:manualLayout>
          <c:xMode val="edge"/>
          <c:yMode val="edge"/>
          <c:x val="0.23611179461942294"/>
          <c:y val="4.5283240940173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078125000000028E-2"/>
          <c:y val="0.21973142282840347"/>
          <c:w val="0.87500000000000178"/>
          <c:h val="0.63677269472720788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Ajuste Linear</c:name>
            <c:spPr>
              <a:ln w="25400">
                <a:solidFill>
                  <a:srgbClr val="339933"/>
                </a:solidFill>
                <a:prstDash val="solid"/>
              </a:ln>
            </c:spPr>
            <c:trendlineType val="linea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0.40294202948894747"/>
                  <c:y val="0.2663306272993909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'Dados-SANEPAR'!$E$6:$E$10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'Dados-SANEPAR'!$F$6:$F$10</c:f>
              <c:numCache>
                <c:formatCode>#,##0</c:formatCode>
                <c:ptCount val="5"/>
                <c:pt idx="0">
                  <c:v>2053.6</c:v>
                </c:pt>
                <c:pt idx="1">
                  <c:v>2220</c:v>
                </c:pt>
                <c:pt idx="2">
                  <c:v>2169.1999999999998</c:v>
                </c:pt>
                <c:pt idx="3">
                  <c:v>2100</c:v>
                </c:pt>
                <c:pt idx="4">
                  <c:v>2025.0000000000002</c:v>
                </c:pt>
              </c:numCache>
            </c:numRef>
          </c:yVal>
        </c:ser>
        <c:axId val="89256704"/>
        <c:axId val="89258240"/>
      </c:scatterChart>
      <c:valAx>
        <c:axId val="89256704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258240"/>
        <c:crosses val="autoZero"/>
        <c:crossBetween val="midCat"/>
        <c:majorUnit val="5"/>
      </c:valAx>
      <c:valAx>
        <c:axId val="892582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256704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43" footer="0.49212598500000143"/>
    <c:pageSetup paperSize="9" orientation="landscape" horizontalDpi="-1" verticalDpi="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Exponencial</a:t>
            </a:r>
          </a:p>
        </c:rich>
      </c:tx>
      <c:layout>
        <c:manualLayout>
          <c:xMode val="edge"/>
          <c:yMode val="edge"/>
          <c:x val="0.19757363662875418"/>
          <c:y val="4.511295463067138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44"/>
          <c:w val="0.85965075926451429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Exponencial</c:name>
            <c:spPr>
              <a:ln w="25400">
                <a:solidFill>
                  <a:srgbClr val="0000FF"/>
                </a:solidFill>
                <a:prstDash val="solid"/>
              </a:ln>
            </c:spPr>
            <c:trendlineType val="exp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exp"/>
            <c:dispRSqr val="1"/>
            <c:dispEq val="1"/>
            <c:trendlineLbl>
              <c:layout>
                <c:manualLayout>
                  <c:x val="0.36622210387637832"/>
                  <c:y val="0.24597851089658629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'Dados-SANEPAR'!$E$6:$E$10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'Dados-SANEPAR'!$F$6:$F$10</c:f>
              <c:numCache>
                <c:formatCode>#,##0</c:formatCode>
                <c:ptCount val="5"/>
                <c:pt idx="0">
                  <c:v>2053.6</c:v>
                </c:pt>
                <c:pt idx="1">
                  <c:v>2220</c:v>
                </c:pt>
                <c:pt idx="2">
                  <c:v>2169.1999999999998</c:v>
                </c:pt>
                <c:pt idx="3">
                  <c:v>2100</c:v>
                </c:pt>
                <c:pt idx="4">
                  <c:v>2025.0000000000002</c:v>
                </c:pt>
              </c:numCache>
            </c:numRef>
          </c:yVal>
        </c:ser>
        <c:axId val="89283584"/>
        <c:axId val="89314048"/>
      </c:scatterChart>
      <c:valAx>
        <c:axId val="89283584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314048"/>
        <c:crosses val="autoZero"/>
        <c:crossBetween val="midCat"/>
        <c:majorUnit val="5"/>
      </c:valAx>
      <c:valAx>
        <c:axId val="893140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283584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43" footer="0.4921259850000014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Logarítmica</a:t>
            </a:r>
          </a:p>
        </c:rich>
      </c:tx>
      <c:layout>
        <c:manualLayout>
          <c:xMode val="edge"/>
          <c:yMode val="edge"/>
          <c:x val="0.20103984078013692"/>
          <c:y val="4.511295463067138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618108130231524E-2"/>
          <c:y val="0.21875000000000044"/>
          <c:w val="0.85965075926451429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Logarítmica</c:name>
            <c:spPr>
              <a:ln w="25400">
                <a:solidFill>
                  <a:srgbClr val="FF0000"/>
                </a:solidFill>
                <a:prstDash val="solid"/>
              </a:ln>
            </c:spPr>
            <c:trendlineType val="log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og"/>
            <c:dispRSqr val="1"/>
            <c:dispEq val="1"/>
            <c:trendlineLbl>
              <c:layout>
                <c:manualLayout>
                  <c:x val="0.40987129526870802"/>
                  <c:y val="0.2760688264089893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'Dados-SANEPAR'!$E$6:$E$10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'Dados-SANEPAR'!$F$6:$F$10</c:f>
              <c:numCache>
                <c:formatCode>#,##0</c:formatCode>
                <c:ptCount val="5"/>
                <c:pt idx="0">
                  <c:v>2053.6</c:v>
                </c:pt>
                <c:pt idx="1">
                  <c:v>2220</c:v>
                </c:pt>
                <c:pt idx="2">
                  <c:v>2169.1999999999998</c:v>
                </c:pt>
                <c:pt idx="3">
                  <c:v>2100</c:v>
                </c:pt>
                <c:pt idx="4">
                  <c:v>2025.0000000000002</c:v>
                </c:pt>
              </c:numCache>
            </c:numRef>
          </c:yVal>
        </c:ser>
        <c:axId val="89368064"/>
        <c:axId val="89369600"/>
      </c:scatterChart>
      <c:valAx>
        <c:axId val="89368064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369600"/>
        <c:crosses val="autoZero"/>
        <c:crossBetween val="midCat"/>
        <c:majorUnit val="5"/>
      </c:valAx>
      <c:valAx>
        <c:axId val="8936960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368064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43" footer="0.4921259850000014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title>
      <c:tx>
        <c:rich>
          <a:bodyPr/>
          <a:lstStyle/>
          <a:p>
            <a:pPr>
              <a:defRPr sz="1025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População Urbana - Regressão de Potência</a:t>
            </a:r>
          </a:p>
        </c:rich>
      </c:tx>
      <c:layout>
        <c:manualLayout>
          <c:xMode val="edge"/>
          <c:yMode val="edge"/>
          <c:x val="0.2006922189201058"/>
          <c:y val="4.511295463067138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439775580404517E-2"/>
          <c:y val="0.21875000000000044"/>
          <c:w val="0.85992299588380461"/>
          <c:h val="0.63839285714285765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População Urbana - Regressão de Potência</c:name>
            <c:spPr>
              <a:ln w="25400">
                <a:solidFill>
                  <a:srgbClr val="996666"/>
                </a:solidFill>
                <a:prstDash val="solid"/>
              </a:ln>
            </c:spPr>
            <c:trendlineType val="power"/>
            <c:forward val="2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dispRSqr val="1"/>
            <c:dispEq val="1"/>
            <c:trendlineLbl>
              <c:layout>
                <c:manualLayout>
                  <c:x val="0.40062492232491154"/>
                  <c:y val="0.2519210905638743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xVal>
            <c:numRef>
              <c:f>'Dados-SANEPAR'!$E$6:$E$10</c:f>
              <c:numCache>
                <c:formatCode>#,##0</c:formatCode>
                <c:ptCount val="5"/>
                <c:pt idx="0">
                  <c:v>1991</c:v>
                </c:pt>
                <c:pt idx="1">
                  <c:v>1996</c:v>
                </c:pt>
                <c:pt idx="2">
                  <c:v>2000</c:v>
                </c:pt>
                <c:pt idx="3">
                  <c:v>2007</c:v>
                </c:pt>
                <c:pt idx="4">
                  <c:v>2010</c:v>
                </c:pt>
              </c:numCache>
            </c:numRef>
          </c:xVal>
          <c:yVal>
            <c:numRef>
              <c:f>'Dados-SANEPAR'!$F$6:$F$10</c:f>
              <c:numCache>
                <c:formatCode>#,##0</c:formatCode>
                <c:ptCount val="5"/>
                <c:pt idx="0">
                  <c:v>2053.6</c:v>
                </c:pt>
                <c:pt idx="1">
                  <c:v>2220</c:v>
                </c:pt>
                <c:pt idx="2">
                  <c:v>2169.1999999999998</c:v>
                </c:pt>
                <c:pt idx="3">
                  <c:v>2100</c:v>
                </c:pt>
                <c:pt idx="4">
                  <c:v>2025.0000000000002</c:v>
                </c:pt>
              </c:numCache>
            </c:numRef>
          </c:yVal>
        </c:ser>
        <c:axId val="89387008"/>
        <c:axId val="89388544"/>
      </c:scatterChart>
      <c:valAx>
        <c:axId val="89387008"/>
        <c:scaling>
          <c:orientation val="minMax"/>
        </c:scaling>
        <c:axPos val="b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388544"/>
        <c:crosses val="autoZero"/>
        <c:crossBetween val="midCat"/>
        <c:majorUnit val="5"/>
      </c:valAx>
      <c:valAx>
        <c:axId val="8938854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938700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899999956" l="0.78740157499999996" r="0.78740157499999996" t="0.98425196899999956" header="0.49212598500000143" footer="0.49212598500000143"/>
    <c:pageSetup paperSize="9" orientation="landscape" horizontalDpi="0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58615</xdr:colOff>
      <xdr:row>0</xdr:row>
      <xdr:rowOff>46159</xdr:rowOff>
    </xdr:from>
    <xdr:to>
      <xdr:col>8</xdr:col>
      <xdr:colOff>410307</xdr:colOff>
      <xdr:row>14</xdr:row>
      <xdr:rowOff>36634</xdr:rowOff>
    </xdr:to>
    <xdr:graphicFrame macro="">
      <xdr:nvGraphicFramePr>
        <xdr:cNvPr id="429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37367</xdr:colOff>
      <xdr:row>0</xdr:row>
      <xdr:rowOff>36634</xdr:rowOff>
    </xdr:from>
    <xdr:to>
      <xdr:col>17</xdr:col>
      <xdr:colOff>46892</xdr:colOff>
      <xdr:row>14</xdr:row>
      <xdr:rowOff>36634</xdr:rowOff>
    </xdr:to>
    <xdr:graphicFrame macro="">
      <xdr:nvGraphicFramePr>
        <xdr:cNvPr id="429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64477</xdr:colOff>
      <xdr:row>14</xdr:row>
      <xdr:rowOff>131153</xdr:rowOff>
    </xdr:from>
    <xdr:to>
      <xdr:col>8</xdr:col>
      <xdr:colOff>424961</xdr:colOff>
      <xdr:row>28</xdr:row>
      <xdr:rowOff>131152</xdr:rowOff>
    </xdr:to>
    <xdr:graphicFrame macro="">
      <xdr:nvGraphicFramePr>
        <xdr:cNvPr id="429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41764</xdr:colOff>
      <xdr:row>14</xdr:row>
      <xdr:rowOff>153133</xdr:rowOff>
    </xdr:from>
    <xdr:to>
      <xdr:col>17</xdr:col>
      <xdr:colOff>60814</xdr:colOff>
      <xdr:row>28</xdr:row>
      <xdr:rowOff>153132</xdr:rowOff>
    </xdr:to>
    <xdr:graphicFrame macro="">
      <xdr:nvGraphicFramePr>
        <xdr:cNvPr id="429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58615</xdr:colOff>
      <xdr:row>0</xdr:row>
      <xdr:rowOff>46159</xdr:rowOff>
    </xdr:from>
    <xdr:to>
      <xdr:col>8</xdr:col>
      <xdr:colOff>410307</xdr:colOff>
      <xdr:row>14</xdr:row>
      <xdr:rowOff>36634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37367</xdr:colOff>
      <xdr:row>0</xdr:row>
      <xdr:rowOff>36634</xdr:rowOff>
    </xdr:from>
    <xdr:to>
      <xdr:col>17</xdr:col>
      <xdr:colOff>46892</xdr:colOff>
      <xdr:row>14</xdr:row>
      <xdr:rowOff>36634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64477</xdr:colOff>
      <xdr:row>14</xdr:row>
      <xdr:rowOff>131153</xdr:rowOff>
    </xdr:from>
    <xdr:to>
      <xdr:col>8</xdr:col>
      <xdr:colOff>424961</xdr:colOff>
      <xdr:row>28</xdr:row>
      <xdr:rowOff>131152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41764</xdr:colOff>
      <xdr:row>14</xdr:row>
      <xdr:rowOff>153133</xdr:rowOff>
    </xdr:from>
    <xdr:to>
      <xdr:col>17</xdr:col>
      <xdr:colOff>60814</xdr:colOff>
      <xdr:row>28</xdr:row>
      <xdr:rowOff>153132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58615</xdr:colOff>
      <xdr:row>0</xdr:row>
      <xdr:rowOff>46159</xdr:rowOff>
    </xdr:from>
    <xdr:to>
      <xdr:col>8</xdr:col>
      <xdr:colOff>410307</xdr:colOff>
      <xdr:row>14</xdr:row>
      <xdr:rowOff>36634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37367</xdr:colOff>
      <xdr:row>0</xdr:row>
      <xdr:rowOff>36634</xdr:rowOff>
    </xdr:from>
    <xdr:to>
      <xdr:col>17</xdr:col>
      <xdr:colOff>46892</xdr:colOff>
      <xdr:row>14</xdr:row>
      <xdr:rowOff>36634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64477</xdr:colOff>
      <xdr:row>14</xdr:row>
      <xdr:rowOff>131153</xdr:rowOff>
    </xdr:from>
    <xdr:to>
      <xdr:col>8</xdr:col>
      <xdr:colOff>424961</xdr:colOff>
      <xdr:row>28</xdr:row>
      <xdr:rowOff>131152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41764</xdr:colOff>
      <xdr:row>14</xdr:row>
      <xdr:rowOff>153133</xdr:rowOff>
    </xdr:from>
    <xdr:to>
      <xdr:col>17</xdr:col>
      <xdr:colOff>60814</xdr:colOff>
      <xdr:row>28</xdr:row>
      <xdr:rowOff>153132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A1:K22"/>
  <sheetViews>
    <sheetView showGridLines="0" view="pageBreakPreview" zoomScale="80" zoomScaleNormal="100" zoomScaleSheetLayoutView="80" workbookViewId="0">
      <selection activeCell="A6" sqref="A6:XFD6"/>
    </sheetView>
  </sheetViews>
  <sheetFormatPr defaultColWidth="14.7109375" defaultRowHeight="15"/>
  <cols>
    <col min="1" max="1" width="14.7109375" style="107"/>
    <col min="2" max="2" width="16.7109375" style="107" customWidth="1"/>
    <col min="3" max="10" width="10.7109375" style="107" customWidth="1"/>
    <col min="11" max="16384" width="14.7109375" style="107"/>
  </cols>
  <sheetData>
    <row r="1" spans="1:11" ht="15.75">
      <c r="A1" s="105"/>
      <c r="B1" s="106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>
      <c r="A2" s="105"/>
      <c r="B2" s="108"/>
      <c r="C2" s="108" t="s">
        <v>55</v>
      </c>
      <c r="D2" s="109"/>
      <c r="E2" s="109"/>
      <c r="F2" s="109"/>
      <c r="G2" s="105"/>
      <c r="H2" s="105"/>
      <c r="I2" s="105"/>
      <c r="J2" s="105"/>
      <c r="K2" s="105"/>
    </row>
    <row r="3" spans="1:11" ht="5.0999999999999996" customHeight="1">
      <c r="A3" s="105"/>
      <c r="B3" s="106"/>
      <c r="C3" s="105"/>
      <c r="D3" s="105"/>
      <c r="E3" s="105"/>
      <c r="F3" s="105"/>
      <c r="G3" s="105"/>
      <c r="H3" s="105"/>
      <c r="I3" s="105"/>
      <c r="J3" s="105"/>
      <c r="K3" s="105"/>
    </row>
    <row r="4" spans="1:11" ht="15.75">
      <c r="A4" s="105"/>
      <c r="B4" s="106"/>
      <c r="C4" s="110" t="s">
        <v>0</v>
      </c>
      <c r="D4" s="111"/>
      <c r="E4" s="112" t="s">
        <v>20</v>
      </c>
      <c r="F4" s="111"/>
      <c r="G4" s="110" t="s">
        <v>9</v>
      </c>
      <c r="H4" s="111"/>
      <c r="I4" s="112" t="s">
        <v>10</v>
      </c>
      <c r="J4" s="111"/>
      <c r="K4" s="105"/>
    </row>
    <row r="5" spans="1:11" ht="15.75">
      <c r="A5" s="105"/>
      <c r="B5" s="105"/>
      <c r="C5" s="113" t="s">
        <v>2</v>
      </c>
      <c r="D5" s="114" t="s">
        <v>3</v>
      </c>
      <c r="E5" s="113" t="s">
        <v>2</v>
      </c>
      <c r="F5" s="114" t="s">
        <v>4</v>
      </c>
      <c r="G5" s="113" t="s">
        <v>11</v>
      </c>
      <c r="H5" s="114" t="s">
        <v>3</v>
      </c>
      <c r="I5" s="115" t="s">
        <v>11</v>
      </c>
      <c r="J5" s="114" t="s">
        <v>4</v>
      </c>
      <c r="K5" s="105"/>
    </row>
    <row r="6" spans="1:11">
      <c r="A6" s="105"/>
      <c r="B6" s="105"/>
      <c r="C6" s="135">
        <v>1991</v>
      </c>
      <c r="D6" s="136">
        <v>2355</v>
      </c>
      <c r="E6" s="116">
        <f>C6</f>
        <v>1991</v>
      </c>
      <c r="F6" s="117">
        <f>LN(D6)</f>
        <v>7.7642960064505182</v>
      </c>
      <c r="G6" s="118">
        <f>LN(C6)</f>
        <v>7.5963923040641959</v>
      </c>
      <c r="H6" s="119">
        <f>D6</f>
        <v>2355</v>
      </c>
      <c r="I6" s="118">
        <f t="shared" ref="I6" si="0">LN(C6)</f>
        <v>7.5963923040641959</v>
      </c>
      <c r="J6" s="117">
        <f t="shared" ref="J6" si="1">LN(D6)</f>
        <v>7.7642960064505182</v>
      </c>
      <c r="K6" s="105"/>
    </row>
    <row r="7" spans="1:11">
      <c r="A7" s="105"/>
      <c r="B7" s="105"/>
      <c r="C7" s="135">
        <v>1996</v>
      </c>
      <c r="D7" s="136">
        <v>2068</v>
      </c>
      <c r="E7" s="116">
        <f>C7</f>
        <v>1996</v>
      </c>
      <c r="F7" s="117">
        <f>LN(D7)</f>
        <v>7.6343372356283199</v>
      </c>
      <c r="G7" s="118">
        <f>LN(C7)</f>
        <v>7.5989004568714096</v>
      </c>
      <c r="H7" s="119">
        <f>D7</f>
        <v>2068</v>
      </c>
      <c r="I7" s="118">
        <f t="shared" ref="I7" si="2">LN(C7)</f>
        <v>7.5989004568714096</v>
      </c>
      <c r="J7" s="117">
        <f t="shared" ref="J7" si="3">LN(D7)</f>
        <v>7.6343372356283199</v>
      </c>
      <c r="K7" s="105"/>
    </row>
    <row r="8" spans="1:11">
      <c r="A8" s="105"/>
      <c r="B8" s="105"/>
      <c r="C8" s="135">
        <v>2000</v>
      </c>
      <c r="D8" s="136">
        <v>2259</v>
      </c>
      <c r="E8" s="116">
        <f>C8</f>
        <v>2000</v>
      </c>
      <c r="F8" s="117">
        <f>LN(D8)</f>
        <v>7.7226775164680035</v>
      </c>
      <c r="G8" s="118">
        <f>LN(C8)</f>
        <v>7.6009024595420822</v>
      </c>
      <c r="H8" s="119">
        <f>D8</f>
        <v>2259</v>
      </c>
      <c r="I8" s="118">
        <f t="shared" ref="I8" si="4">LN(C8)</f>
        <v>7.6009024595420822</v>
      </c>
      <c r="J8" s="117">
        <f t="shared" ref="J8" si="5">LN(D8)</f>
        <v>7.7226775164680035</v>
      </c>
      <c r="K8" s="105"/>
    </row>
    <row r="9" spans="1:11">
      <c r="A9" s="105"/>
      <c r="B9" s="105"/>
      <c r="C9" s="135">
        <v>2007</v>
      </c>
      <c r="D9" s="136">
        <v>2283</v>
      </c>
      <c r="E9" s="116">
        <f>C9</f>
        <v>2007</v>
      </c>
      <c r="F9" s="117">
        <f>LN(D9)</f>
        <v>7.7332456465297952</v>
      </c>
      <c r="G9" s="118">
        <f>LN(C9)</f>
        <v>7.604396348796338</v>
      </c>
      <c r="H9" s="119">
        <f>D9</f>
        <v>2283</v>
      </c>
      <c r="I9" s="118">
        <f t="shared" ref="I9" si="6">LN(C9)</f>
        <v>7.604396348796338</v>
      </c>
      <c r="J9" s="117">
        <f t="shared" ref="J9" si="7">LN(D9)</f>
        <v>7.7332456465297952</v>
      </c>
      <c r="K9" s="105"/>
    </row>
    <row r="10" spans="1:11">
      <c r="A10" s="105"/>
      <c r="B10" s="105"/>
      <c r="C10" s="137">
        <v>2010</v>
      </c>
      <c r="D10" s="138">
        <v>2411</v>
      </c>
      <c r="E10" s="120">
        <f>C10</f>
        <v>2010</v>
      </c>
      <c r="F10" s="121">
        <f>LN(D10)</f>
        <v>7.7877968781811706</v>
      </c>
      <c r="G10" s="122">
        <f>LN(C10)</f>
        <v>7.6058900010531216</v>
      </c>
      <c r="H10" s="123">
        <f>D10</f>
        <v>2411</v>
      </c>
      <c r="I10" s="122">
        <f t="shared" ref="I10:J10" si="8">LN(C10)</f>
        <v>7.6058900010531216</v>
      </c>
      <c r="J10" s="121">
        <f t="shared" si="8"/>
        <v>7.7877968781811706</v>
      </c>
      <c r="K10" s="105"/>
    </row>
    <row r="11" spans="1:11">
      <c r="A11" s="105"/>
      <c r="B11" s="105"/>
      <c r="C11" s="124" t="s">
        <v>16</v>
      </c>
      <c r="D11" s="105"/>
      <c r="E11" s="105"/>
      <c r="F11" s="105"/>
      <c r="G11" s="105"/>
      <c r="H11" s="105"/>
      <c r="I11" s="105"/>
      <c r="J11" s="105"/>
      <c r="K11" s="105"/>
    </row>
    <row r="12" spans="1:11">
      <c r="A12" s="105"/>
      <c r="B12" s="105"/>
      <c r="C12" s="124" t="s">
        <v>17</v>
      </c>
      <c r="D12" s="105"/>
      <c r="E12" s="105"/>
      <c r="F12" s="105"/>
      <c r="G12" s="105"/>
      <c r="H12" s="105"/>
      <c r="I12" s="105"/>
      <c r="J12" s="105"/>
      <c r="K12" s="105"/>
    </row>
    <row r="13" spans="1:11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25"/>
    </row>
    <row r="14" spans="1:11">
      <c r="A14" s="105"/>
      <c r="B14" s="126"/>
      <c r="C14" s="105"/>
      <c r="D14" s="126"/>
      <c r="E14" s="105"/>
      <c r="F14" s="105"/>
      <c r="G14" s="105"/>
      <c r="H14" s="105"/>
      <c r="I14" s="105"/>
      <c r="J14" s="105"/>
      <c r="K14" s="125"/>
    </row>
    <row r="15" spans="1:11" ht="15.75">
      <c r="A15" s="105"/>
      <c r="B15" s="105"/>
      <c r="C15" s="145" t="s">
        <v>1</v>
      </c>
      <c r="D15" s="145"/>
      <c r="E15" s="145"/>
      <c r="F15" s="145"/>
      <c r="G15" s="145"/>
      <c r="H15" s="145"/>
      <c r="I15" s="145"/>
      <c r="J15" s="145"/>
      <c r="K15" s="125"/>
    </row>
    <row r="16" spans="1:11" ht="15.75">
      <c r="A16" s="105"/>
      <c r="B16" s="127"/>
      <c r="C16" s="146" t="s">
        <v>5</v>
      </c>
      <c r="D16" s="146"/>
      <c r="E16" s="146" t="s">
        <v>6</v>
      </c>
      <c r="F16" s="146"/>
      <c r="G16" s="146" t="s">
        <v>7</v>
      </c>
      <c r="H16" s="146"/>
      <c r="I16" s="146" t="s">
        <v>8</v>
      </c>
      <c r="J16" s="146"/>
      <c r="K16" s="125"/>
    </row>
    <row r="17" spans="1:11">
      <c r="A17" s="105"/>
      <c r="B17" s="128" t="s">
        <v>12</v>
      </c>
      <c r="C17" s="147">
        <f>INTERCEPT(D6:D10,C6:C10)</f>
        <v>-10276.77100494234</v>
      </c>
      <c r="D17" s="148"/>
      <c r="E17" s="147">
        <f>INTERCEPT(F6:F10,E6:E10)</f>
        <v>2.1183800683630807</v>
      </c>
      <c r="F17" s="148"/>
      <c r="G17" s="147">
        <f>INTERCEPT(H6:H10,G6:G10)</f>
        <v>-92898.368550372979</v>
      </c>
      <c r="H17" s="148"/>
      <c r="I17" s="155">
        <f>INTERCEPT(J6:J10,I6:I10)</f>
        <v>-34.810590241423604</v>
      </c>
      <c r="J17" s="148"/>
      <c r="K17" s="105"/>
    </row>
    <row r="18" spans="1:11">
      <c r="A18" s="105"/>
      <c r="B18" s="129" t="s">
        <v>13</v>
      </c>
      <c r="C18" s="149">
        <f>SLOPE(D6:D10,C6:C10)</f>
        <v>6.2734761120263594</v>
      </c>
      <c r="D18" s="150"/>
      <c r="E18" s="149">
        <f>SLOPE(F6:F10,E6:E10)</f>
        <v>2.8039237246543784E-3</v>
      </c>
      <c r="F18" s="150"/>
      <c r="G18" s="149">
        <f>SLOPE(H6:H10,G6:G10)</f>
        <v>12520.702340502623</v>
      </c>
      <c r="H18" s="150"/>
      <c r="I18" s="156">
        <f>SLOPE(J6:J10,I6:I10)</f>
        <v>5.5962903089780802</v>
      </c>
      <c r="J18" s="150"/>
      <c r="K18" s="105"/>
    </row>
    <row r="19" spans="1:11" ht="15.75">
      <c r="A19" s="105"/>
      <c r="B19" s="130" t="s">
        <v>14</v>
      </c>
      <c r="C19" s="149">
        <f>C17</f>
        <v>-10276.77100494234</v>
      </c>
      <c r="D19" s="150"/>
      <c r="E19" s="153">
        <f>EXP(E17)</f>
        <v>8.3176525397956276</v>
      </c>
      <c r="F19" s="154"/>
      <c r="G19" s="149">
        <f>G17</f>
        <v>-92898.368550372979</v>
      </c>
      <c r="H19" s="150"/>
      <c r="I19" s="157">
        <f>EXP(I17)</f>
        <v>7.6199609611832005E-16</v>
      </c>
      <c r="J19" s="154"/>
      <c r="K19" s="105"/>
    </row>
    <row r="20" spans="1:11" ht="15.75">
      <c r="A20" s="105"/>
      <c r="B20" s="131" t="s">
        <v>15</v>
      </c>
      <c r="C20" s="149">
        <f>C18</f>
        <v>6.2734761120263594</v>
      </c>
      <c r="D20" s="150"/>
      <c r="E20" s="149">
        <f>E18</f>
        <v>2.8039237246543784E-3</v>
      </c>
      <c r="F20" s="150"/>
      <c r="G20" s="149">
        <f>G18</f>
        <v>12520.702340502623</v>
      </c>
      <c r="H20" s="150"/>
      <c r="I20" s="156">
        <f>I18</f>
        <v>5.5962903089780802</v>
      </c>
      <c r="J20" s="150"/>
      <c r="K20" s="105"/>
    </row>
    <row r="21" spans="1:11">
      <c r="A21" s="105"/>
      <c r="B21" s="132" t="s">
        <v>18</v>
      </c>
      <c r="C21" s="151">
        <f>RSQ(D6:D10,C6:C10)</f>
        <v>0.1403920795159693</v>
      </c>
      <c r="D21" s="152"/>
      <c r="E21" s="151">
        <f>RSQ(F6:F10,E6:E10)</f>
        <v>0.1391267239017768</v>
      </c>
      <c r="F21" s="152"/>
      <c r="G21" s="151">
        <f>RSQ(H6:H10,G6:G10)</f>
        <v>0.13970562535356931</v>
      </c>
      <c r="H21" s="152"/>
      <c r="I21" s="151">
        <f>RSQ(J6:J10,I6:I10)</f>
        <v>0.13845512660440279</v>
      </c>
      <c r="J21" s="152"/>
      <c r="K21" s="105"/>
    </row>
    <row r="22" spans="1:11">
      <c r="A22" s="105"/>
      <c r="B22" s="105"/>
      <c r="C22" s="133">
        <f>C21</f>
        <v>0.1403920795159693</v>
      </c>
      <c r="D22" s="134"/>
      <c r="E22" s="133">
        <f>E21</f>
        <v>0.1391267239017768</v>
      </c>
      <c r="F22" s="134"/>
      <c r="G22" s="133">
        <f>G21</f>
        <v>0.13970562535356931</v>
      </c>
      <c r="H22" s="134"/>
      <c r="I22" s="133">
        <f>I21</f>
        <v>0.13845512660440279</v>
      </c>
      <c r="J22" s="105"/>
      <c r="K22" s="105"/>
    </row>
  </sheetData>
  <mergeCells count="25">
    <mergeCell ref="G20:H20"/>
    <mergeCell ref="G21:H21"/>
    <mergeCell ref="I16:J16"/>
    <mergeCell ref="I17:J17"/>
    <mergeCell ref="I18:J18"/>
    <mergeCell ref="I19:J19"/>
    <mergeCell ref="I20:J20"/>
    <mergeCell ref="I21:J21"/>
    <mergeCell ref="C21:D21"/>
    <mergeCell ref="E17:F17"/>
    <mergeCell ref="E16:F16"/>
    <mergeCell ref="E18:F18"/>
    <mergeCell ref="E19:F19"/>
    <mergeCell ref="E20:F20"/>
    <mergeCell ref="E21:F21"/>
    <mergeCell ref="C20:D20"/>
    <mergeCell ref="C15:J15"/>
    <mergeCell ref="C16:D16"/>
    <mergeCell ref="C17:D17"/>
    <mergeCell ref="C18:D18"/>
    <mergeCell ref="C19:D19"/>
    <mergeCell ref="G16:H16"/>
    <mergeCell ref="G17:H17"/>
    <mergeCell ref="G18:H18"/>
    <mergeCell ref="G19:H19"/>
  </mergeCells>
  <phoneticPr fontId="3" type="noConversion"/>
  <conditionalFormatting sqref="K15">
    <cfRule type="expression" dxfId="37" priority="2">
      <formula>IF(K15=MAX(G15:N15),"","")</formula>
    </cfRule>
  </conditionalFormatting>
  <conditionalFormatting sqref="C21:J21">
    <cfRule type="cellIs" dxfId="36" priority="1" stopIfTrue="1" operator="equal">
      <formula>MAX($C$21:$J$21)</formula>
    </cfRule>
  </conditionalFormatting>
  <printOptions horizontalCentered="1" verticalCentered="1"/>
  <pageMargins left="1.1811023622047245" right="1.7716535433070868" top="0.98425196850393704" bottom="0.98425196850393704" header="0.9055118110236221" footer="0.51181102362204722"/>
  <pageSetup paperSize="9" scale="95" orientation="landscape" r:id="rId1"/>
  <headerFooter alignWithMargins="0">
    <oddHeader>&amp;C&amp;"Arial,Negrito Itálico"&amp;14Estudo Populacional - 
Matelândia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A1:G34"/>
  <sheetViews>
    <sheetView showGridLines="0" view="pageBreakPreview" topLeftCell="A4" zoomScaleNormal="100" zoomScaleSheetLayoutView="100" workbookViewId="0">
      <selection activeCell="C8" sqref="C8:C33"/>
    </sheetView>
  </sheetViews>
  <sheetFormatPr defaultColWidth="14.7109375" defaultRowHeight="15"/>
  <cols>
    <col min="1" max="16384" width="14.7109375" style="1"/>
  </cols>
  <sheetData>
    <row r="1" spans="1:7" ht="15.75">
      <c r="A1" s="2"/>
    </row>
    <row r="2" spans="1:7" ht="15.75">
      <c r="A2" s="3"/>
      <c r="B2" s="3" t="s">
        <v>44</v>
      </c>
      <c r="C2" s="4"/>
      <c r="D2" s="4"/>
      <c r="E2" s="4"/>
      <c r="F2" s="4"/>
    </row>
    <row r="3" spans="1:7" ht="16.5" thickBot="1">
      <c r="A3" s="2"/>
    </row>
    <row r="4" spans="1:7" ht="16.5" thickBot="1">
      <c r="A4" s="2"/>
      <c r="B4" s="56" t="s">
        <v>19</v>
      </c>
      <c r="C4" s="57" t="s">
        <v>5</v>
      </c>
      <c r="D4" s="58" t="s">
        <v>6</v>
      </c>
      <c r="E4" s="57" t="s">
        <v>7</v>
      </c>
      <c r="F4" s="59" t="s">
        <v>8</v>
      </c>
    </row>
    <row r="5" spans="1:7" ht="16.5" hidden="1" thickBot="1">
      <c r="A5" s="2"/>
      <c r="B5" s="38"/>
      <c r="C5" s="39">
        <f>'Dados-IBGE'!C22</f>
        <v>0.1403920795159693</v>
      </c>
      <c r="D5" s="39">
        <f>'Dados-IBGE'!E22</f>
        <v>0.1391267239017768</v>
      </c>
      <c r="E5" s="39">
        <f>'Dados-IBGE'!G22</f>
        <v>0.13970562535356931</v>
      </c>
      <c r="F5" s="39">
        <f>'Dados-IBGE'!I22</f>
        <v>0.13845512660440279</v>
      </c>
      <c r="G5" s="40">
        <f>MAX(C5:F5)</f>
        <v>0.1403920795159693</v>
      </c>
    </row>
    <row r="6" spans="1:7">
      <c r="B6" s="28">
        <v>2008</v>
      </c>
      <c r="C6" s="29">
        <f>'Dados-IBGE'!$C$19+('Dados-IBGE'!$C$20*B6)</f>
        <v>2320.3690280065894</v>
      </c>
      <c r="D6" s="30">
        <f>'Dados-IBGE'!$E$19*(EXP('Dados-IBGE'!$E$20*'QuUr-IBGE'!B6))</f>
        <v>2318.4610579607183</v>
      </c>
      <c r="E6" s="31">
        <f>'Dados-IBGE'!$G$19+('Dados-IBGE'!$G$20*LN('QuUr-IBGE'!B6))</f>
        <v>2320.2515748005535</v>
      </c>
      <c r="F6" s="32">
        <f>'Dados-IBGE'!$I$19*'QuUr-IBGE'!B6^'Dados-IBGE'!$I$20</f>
        <v>2318.3408138047353</v>
      </c>
    </row>
    <row r="7" spans="1:7">
      <c r="B7" s="23">
        <v>2009</v>
      </c>
      <c r="C7" s="24">
        <f>'Dados-IBGE'!$C$19+('Dados-IBGE'!$C$20*B7)</f>
        <v>2326.6425041186158</v>
      </c>
      <c r="D7" s="25">
        <f>'Dados-IBGE'!$E$19*(EXP('Dados-IBGE'!$E$20*'QuUr-IBGE'!B7))</f>
        <v>2324.9709683067867</v>
      </c>
      <c r="E7" s="27">
        <f>'Dados-IBGE'!$G$19+('Dados-IBGE'!$G$20*LN('QuUr-IBGE'!B7))</f>
        <v>2326.4854322061583</v>
      </c>
      <c r="F7" s="26">
        <f>'Dados-IBGE'!$I$19*'QuUr-IBGE'!B7^'Dados-IBGE'!$I$20</f>
        <v>2324.8094223174362</v>
      </c>
    </row>
    <row r="8" spans="1:7">
      <c r="B8" s="23">
        <v>2010</v>
      </c>
      <c r="C8" s="24">
        <f>'Dados-IBGE'!$C$19+('Dados-IBGE'!$C$20*B8)</f>
        <v>2332.9159802306422</v>
      </c>
      <c r="D8" s="25">
        <f>'Dados-IBGE'!$E$19*(EXP('Dados-IBGE'!$E$20*'QuUr-IBGE'!B8))</f>
        <v>2331.4991575592708</v>
      </c>
      <c r="E8" s="27">
        <f>'Dados-IBGE'!$G$19+('Dados-IBGE'!$G$20*LN('QuUr-IBGE'!B8))</f>
        <v>2332.7161874183366</v>
      </c>
      <c r="F8" s="26">
        <f>'Dados-IBGE'!$I$19*'QuUr-IBGE'!B8^'Dados-IBGE'!$I$20</f>
        <v>2331.2928469763356</v>
      </c>
    </row>
    <row r="9" spans="1:7">
      <c r="B9" s="23">
        <v>2011</v>
      </c>
      <c r="C9" s="24">
        <f>'Dados-IBGE'!$C$19+('Dados-IBGE'!$C$20*B9)</f>
        <v>2339.1894563426686</v>
      </c>
      <c r="D9" s="25">
        <f>'Dados-IBGE'!$E$19*(EXP('Dados-IBGE'!$E$20*'QuUr-IBGE'!B9))</f>
        <v>2338.0456770427554</v>
      </c>
      <c r="E9" s="27">
        <f>'Dados-IBGE'!$G$19+('Dados-IBGE'!$G$20*LN('QuUr-IBGE'!B9))</f>
        <v>2338.9438435230986</v>
      </c>
      <c r="F9" s="26">
        <f>'Dados-IBGE'!$I$19*'QuUr-IBGE'!B9^'Dados-IBGE'!$I$20</f>
        <v>2337.7911143207766</v>
      </c>
    </row>
    <row r="10" spans="1:7">
      <c r="B10" s="23">
        <v>2012</v>
      </c>
      <c r="C10" s="24">
        <f>'Dados-IBGE'!$C$19+('Dados-IBGE'!$C$20*B10)</f>
        <v>2345.462932454695</v>
      </c>
      <c r="D10" s="25">
        <f>'Dados-IBGE'!$E$19*(EXP('Dados-IBGE'!$E$20*'QuUr-IBGE'!B10))</f>
        <v>2344.6105782259319</v>
      </c>
      <c r="E10" s="27">
        <f>'Dados-IBGE'!$G$19+('Dados-IBGE'!$G$20*LN('QuUr-IBGE'!B10))</f>
        <v>2345.1684036018414</v>
      </c>
      <c r="F10" s="26">
        <f>'Dados-IBGE'!$I$19*'QuUr-IBGE'!B10^'Dados-IBGE'!$I$20</f>
        <v>2344.3042509244642</v>
      </c>
    </row>
    <row r="11" spans="1:7">
      <c r="B11" s="23">
        <v>2013</v>
      </c>
      <c r="C11" s="24">
        <f>'Dados-IBGE'!$C$19+('Dados-IBGE'!$C$20*B11)</f>
        <v>2351.7364085667214</v>
      </c>
      <c r="D11" s="25">
        <f>'Dados-IBGE'!$E$19*(EXP('Dados-IBGE'!$E$20*'QuUr-IBGE'!B11))</f>
        <v>2351.1939127220107</v>
      </c>
      <c r="E11" s="27">
        <f>'Dados-IBGE'!$G$19+('Dados-IBGE'!$G$20*LN('QuUr-IBGE'!B11))</f>
        <v>2351.3898707313347</v>
      </c>
      <c r="F11" s="26">
        <f>'Dados-IBGE'!$I$19*'QuUr-IBGE'!B11^'Dados-IBGE'!$I$20</f>
        <v>2350.832283395383</v>
      </c>
    </row>
    <row r="12" spans="1:7">
      <c r="B12" s="23">
        <v>2014</v>
      </c>
      <c r="C12" s="24">
        <f>'Dados-IBGE'!$C$19+('Dados-IBGE'!$C$20*B12)</f>
        <v>2358.0098846787478</v>
      </c>
      <c r="D12" s="25">
        <f>'Dados-IBGE'!$E$19*(EXP('Dados-IBGE'!$E$20*'QuUr-IBGE'!B12))</f>
        <v>2357.795732289127</v>
      </c>
      <c r="E12" s="27">
        <f>'Dados-IBGE'!$G$19+('Dados-IBGE'!$G$20*LN('QuUr-IBGE'!B12))</f>
        <v>2357.6082479838078</v>
      </c>
      <c r="F12" s="26">
        <f>'Dados-IBGE'!$I$19*'QuUr-IBGE'!B12^'Dados-IBGE'!$I$20</f>
        <v>2357.375238375897</v>
      </c>
    </row>
    <row r="13" spans="1:7">
      <c r="B13" s="60">
        <v>2015</v>
      </c>
      <c r="C13" s="61">
        <f>'Dados-IBGE'!$C$19+('Dados-IBGE'!$C$20*B13)</f>
        <v>2364.2833607907742</v>
      </c>
      <c r="D13" s="62">
        <f>'Dados-IBGE'!$E$19*(EXP('Dados-IBGE'!$E$20*'QuUr-IBGE'!B13))</f>
        <v>2364.416088830737</v>
      </c>
      <c r="E13" s="63">
        <f>'Dados-IBGE'!$G$19+('Dados-IBGE'!$G$20*LN('QuUr-IBGE'!B13))</f>
        <v>2363.8235384269065</v>
      </c>
      <c r="F13" s="64">
        <f>'Dados-IBGE'!$I$19*'QuUr-IBGE'!B13^'Dados-IBGE'!$I$20</f>
        <v>2363.9331425427686</v>
      </c>
    </row>
    <row r="14" spans="1:7">
      <c r="B14" s="23">
        <v>2016</v>
      </c>
      <c r="C14" s="24">
        <f>'Dados-IBGE'!$C$19+('Dados-IBGE'!$C$20*B14)</f>
        <v>2370.5568369028006</v>
      </c>
      <c r="D14" s="25">
        <f>'Dados-IBGE'!$E$19*(EXP('Dados-IBGE'!$E$20*'QuUr-IBGE'!B14))</f>
        <v>2371.0550343960435</v>
      </c>
      <c r="E14" s="27">
        <f>'Dados-IBGE'!$G$19+('Dados-IBGE'!$G$20*LN('QuUr-IBGE'!B14))</f>
        <v>2370.0357451236923</v>
      </c>
      <c r="F14" s="26">
        <f>'Dados-IBGE'!$I$19*'QuUr-IBGE'!B14^'Dados-IBGE'!$I$20</f>
        <v>2370.5060226071409</v>
      </c>
    </row>
    <row r="15" spans="1:7">
      <c r="B15" s="23">
        <v>2017</v>
      </c>
      <c r="C15" s="24">
        <f>'Dados-IBGE'!$C$19+('Dados-IBGE'!$C$20*B15)</f>
        <v>2376.830313014827</v>
      </c>
      <c r="D15" s="25">
        <f>'Dados-IBGE'!$E$19*(EXP('Dados-IBGE'!$E$20*'QuUr-IBGE'!B15))</f>
        <v>2377.7126211803925</v>
      </c>
      <c r="E15" s="27">
        <f>'Dados-IBGE'!$G$19+('Dados-IBGE'!$G$20*LN('QuUr-IBGE'!B15))</f>
        <v>2376.2448711326579</v>
      </c>
      <c r="F15" s="26">
        <f>'Dados-IBGE'!$I$19*'QuUr-IBGE'!B15^'Dados-IBGE'!$I$20</f>
        <v>2377.0939053145917</v>
      </c>
    </row>
    <row r="16" spans="1:7">
      <c r="B16" s="23">
        <v>2018</v>
      </c>
      <c r="C16" s="24">
        <f>'Dados-IBGE'!$C$19+('Dados-IBGE'!$C$20*B16)</f>
        <v>2383.1037891268534</v>
      </c>
      <c r="D16" s="25">
        <f>'Dados-IBGE'!$E$19*(EXP('Dados-IBGE'!$E$20*'QuUr-IBGE'!B16))</f>
        <v>2384.3889015256868</v>
      </c>
      <c r="E16" s="27">
        <f>'Dados-IBGE'!$G$19+('Dados-IBGE'!$G$20*LN('QuUr-IBGE'!B16))</f>
        <v>2382.450919507799</v>
      </c>
      <c r="F16" s="26">
        <f>'Dados-IBGE'!$I$19*'QuUr-IBGE'!B16^'Dados-IBGE'!$I$20</f>
        <v>2383.6968174451995</v>
      </c>
    </row>
    <row r="17" spans="2:6">
      <c r="B17" s="23">
        <v>2019</v>
      </c>
      <c r="C17" s="24">
        <f>'Dados-IBGE'!$C$19+('Dados-IBGE'!$C$20*B17)</f>
        <v>2389.3772652388798</v>
      </c>
      <c r="D17" s="25">
        <f>'Dados-IBGE'!$E$19*(EXP('Dados-IBGE'!$E$20*'QuUr-IBGE'!B17))</f>
        <v>2391.0839279208017</v>
      </c>
      <c r="E17" s="27">
        <f>'Dados-IBGE'!$G$19+('Dados-IBGE'!$G$20*LN('QuUr-IBGE'!B17))</f>
        <v>2388.6538932985422</v>
      </c>
      <c r="F17" s="26">
        <f>'Dados-IBGE'!$I$19*'QuUr-IBGE'!B17^'Dados-IBGE'!$I$20</f>
        <v>2390.3147858135458</v>
      </c>
    </row>
    <row r="18" spans="2:6">
      <c r="B18" s="23">
        <v>2020</v>
      </c>
      <c r="C18" s="24">
        <f>'Dados-IBGE'!$C$19+('Dados-IBGE'!$C$20*B18)</f>
        <v>2395.6507413509062</v>
      </c>
      <c r="D18" s="25">
        <f>'Dados-IBGE'!$E$19*(EXP('Dados-IBGE'!$E$20*'QuUr-IBGE'!B18))</f>
        <v>2397.7977530019848</v>
      </c>
      <c r="E18" s="27">
        <f>'Dados-IBGE'!$G$19+('Dados-IBGE'!$G$20*LN('QuUr-IBGE'!B18))</f>
        <v>2394.853795549745</v>
      </c>
      <c r="F18" s="26">
        <f>'Dados-IBGE'!$I$19*'QuUr-IBGE'!B18^'Dados-IBGE'!$I$20</f>
        <v>2396.9478372686631</v>
      </c>
    </row>
    <row r="19" spans="2:6">
      <c r="B19" s="23">
        <v>2021</v>
      </c>
      <c r="C19" s="24">
        <f>'Dados-IBGE'!$C$19+('Dados-IBGE'!$C$20*B19)</f>
        <v>2401.9242174629326</v>
      </c>
      <c r="D19" s="25">
        <f>'Dados-IBGE'!$E$19*(EXP('Dados-IBGE'!$E$20*'QuUr-IBGE'!B19))</f>
        <v>2404.5304295532878</v>
      </c>
      <c r="E19" s="27">
        <f>'Dados-IBGE'!$G$19+('Dados-IBGE'!$G$20*LN('QuUr-IBGE'!B19))</f>
        <v>2401.0506293018407</v>
      </c>
      <c r="F19" s="26">
        <f>'Dados-IBGE'!$I$19*'QuUr-IBGE'!B19^'Dados-IBGE'!$I$20</f>
        <v>2403.5959986942089</v>
      </c>
    </row>
    <row r="20" spans="2:6">
      <c r="B20" s="23">
        <v>2022</v>
      </c>
      <c r="C20" s="24">
        <f>'Dados-IBGE'!$C$19+('Dados-IBGE'!$C$20*B20)</f>
        <v>2408.197693574959</v>
      </c>
      <c r="D20" s="25">
        <f>'Dados-IBGE'!$E$19*(EXP('Dados-IBGE'!$E$20*'QuUr-IBGE'!B20))</f>
        <v>2411.2820105069691</v>
      </c>
      <c r="E20" s="27">
        <f>'Dados-IBGE'!$G$19+('Dados-IBGE'!$G$20*LN('QuUr-IBGE'!B20))</f>
        <v>2407.2443975906499</v>
      </c>
      <c r="F20" s="26">
        <f>'Dados-IBGE'!$I$19*'QuUr-IBGE'!B20^'Dados-IBGE'!$I$20</f>
        <v>2410.259297008377</v>
      </c>
    </row>
    <row r="21" spans="2:6">
      <c r="B21" s="23">
        <v>2023</v>
      </c>
      <c r="C21" s="24">
        <f>'Dados-IBGE'!$C$19+('Dados-IBGE'!$C$20*B21)</f>
        <v>2414.4711696869854</v>
      </c>
      <c r="D21" s="25">
        <f>'Dados-IBGE'!$E$19*(EXP('Dados-IBGE'!$E$20*'QuUr-IBGE'!B21))</f>
        <v>2418.0525489439137</v>
      </c>
      <c r="E21" s="27">
        <f>'Dados-IBGE'!$G$19+('Dados-IBGE'!$G$20*LN('QuUr-IBGE'!B21))</f>
        <v>2413.4351034475549</v>
      </c>
      <c r="F21" s="26">
        <f>'Dados-IBGE'!$I$19*'QuUr-IBGE'!B21^'Dados-IBGE'!$I$20</f>
        <v>2416.9377591639532</v>
      </c>
    </row>
    <row r="22" spans="2:6">
      <c r="B22" s="23">
        <v>2024</v>
      </c>
      <c r="C22" s="24">
        <f>'Dados-IBGE'!$C$19+('Dados-IBGE'!$C$20*B22)</f>
        <v>2420.7446457990118</v>
      </c>
      <c r="D22" s="25">
        <f>'Dados-IBGE'!$E$19*(EXP('Dados-IBGE'!$E$20*'QuUr-IBGE'!B22))</f>
        <v>2424.84209809405</v>
      </c>
      <c r="E22" s="27">
        <f>'Dados-IBGE'!$G$19+('Dados-IBGE'!$G$20*LN('QuUr-IBGE'!B22))</f>
        <v>2419.6227498993976</v>
      </c>
      <c r="F22" s="26">
        <f>'Dados-IBGE'!$I$19*'QuUr-IBGE'!B22^'Dados-IBGE'!$I$20</f>
        <v>2423.6314121483815</v>
      </c>
    </row>
    <row r="23" spans="2:6">
      <c r="B23" s="60">
        <v>2025</v>
      </c>
      <c r="C23" s="61">
        <f>'Dados-IBGE'!$C$19+('Dados-IBGE'!$C$20*B23)</f>
        <v>2427.0181219110382</v>
      </c>
      <c r="D23" s="62">
        <f>'Dados-IBGE'!$E$19*(EXP('Dados-IBGE'!$E$20*'QuUr-IBGE'!B23))</f>
        <v>2431.6507113367711</v>
      </c>
      <c r="E23" s="63">
        <f>'Dados-IBGE'!$G$19+('Dados-IBGE'!$G$20*LN('QuUr-IBGE'!B23))</f>
        <v>2425.8073399685818</v>
      </c>
      <c r="F23" s="64">
        <f>'Dados-IBGE'!$I$19*'QuUr-IBGE'!B23^'Dados-IBGE'!$I$20</f>
        <v>2430.3402829837496</v>
      </c>
    </row>
    <row r="24" spans="2:6">
      <c r="B24" s="23">
        <v>2026</v>
      </c>
      <c r="C24" s="24">
        <f>'Dados-IBGE'!$C$19+('Dados-IBGE'!$C$20*B24)</f>
        <v>2433.2915980230646</v>
      </c>
      <c r="D24" s="25">
        <f>'Dados-IBGE'!$E$19*(EXP('Dados-IBGE'!$E$20*'QuUr-IBGE'!B24))</f>
        <v>2438.4784422013445</v>
      </c>
      <c r="E24" s="27">
        <f>'Dados-IBGE'!$G$19+('Dados-IBGE'!$G$20*LN('QuUr-IBGE'!B24))</f>
        <v>2431.9888766730146</v>
      </c>
      <c r="F24" s="26">
        <f>'Dados-IBGE'!$I$19*'QuUr-IBGE'!B24^'Dados-IBGE'!$I$20</f>
        <v>2437.0643987268404</v>
      </c>
    </row>
    <row r="25" spans="2:6">
      <c r="B25" s="23">
        <v>2027</v>
      </c>
      <c r="C25" s="24">
        <f>'Dados-IBGE'!$C$19+('Dados-IBGE'!$C$20*B25)</f>
        <v>2439.5650741350892</v>
      </c>
      <c r="D25" s="25">
        <f>'Dados-IBGE'!$E$19*(EXP('Dados-IBGE'!$E$20*'QuUr-IBGE'!B25))</f>
        <v>2445.3253443673475</v>
      </c>
      <c r="E25" s="27">
        <f>'Dados-IBGE'!$G$19+('Dados-IBGE'!$G$20*LN('QuUr-IBGE'!B25))</f>
        <v>2438.1673630261212</v>
      </c>
      <c r="F25" s="26">
        <f>'Dados-IBGE'!$I$19*'QuUr-IBGE'!B25^'Dados-IBGE'!$I$20</f>
        <v>2443.8037864691314</v>
      </c>
    </row>
    <row r="26" spans="2:6">
      <c r="B26" s="23">
        <v>2028</v>
      </c>
      <c r="C26" s="24">
        <f>'Dados-IBGE'!$C$19+('Dados-IBGE'!$C$20*B26)</f>
        <v>2445.8385502471156</v>
      </c>
      <c r="D26" s="25">
        <f>'Dados-IBGE'!$E$19*(EXP('Dados-IBGE'!$E$20*'QuUr-IBGE'!B26))</f>
        <v>2452.1914716650799</v>
      </c>
      <c r="E26" s="27">
        <f>'Dados-IBGE'!$G$19+('Dados-IBGE'!$G$20*LN('QuUr-IBGE'!B26))</f>
        <v>2444.3428020368883</v>
      </c>
      <c r="F26" s="26">
        <f>'Dados-IBGE'!$I$19*'QuUr-IBGE'!B26^'Dados-IBGE'!$I$20</f>
        <v>2450.5584733368664</v>
      </c>
    </row>
    <row r="27" spans="2:6">
      <c r="B27" s="23">
        <v>2029</v>
      </c>
      <c r="C27" s="24">
        <f>'Dados-IBGE'!$C$19+('Dados-IBGE'!$C$20*B27)</f>
        <v>2452.112026359142</v>
      </c>
      <c r="D27" s="25">
        <f>'Dados-IBGE'!$E$19*(EXP('Dados-IBGE'!$E$20*'QuUr-IBGE'!B27))</f>
        <v>2459.07687807599</v>
      </c>
      <c r="E27" s="27">
        <f>'Dados-IBGE'!$G$19+('Dados-IBGE'!$G$20*LN('QuUr-IBGE'!B27))</f>
        <v>2450.5151967098354</v>
      </c>
      <c r="F27" s="26">
        <f>'Dados-IBGE'!$I$19*'QuUr-IBGE'!B27^'Dados-IBGE'!$I$20</f>
        <v>2457.3284864910547</v>
      </c>
    </row>
    <row r="28" spans="2:6">
      <c r="B28" s="23">
        <v>2030</v>
      </c>
      <c r="C28" s="24">
        <f>'Dados-IBGE'!$C$19+('Dados-IBGE'!$C$20*B28)</f>
        <v>2458.3855024711684</v>
      </c>
      <c r="D28" s="25">
        <f>'Dados-IBGE'!$E$19*(EXP('Dados-IBGE'!$E$20*'QuUr-IBGE'!B28))</f>
        <v>2465.9816177330986</v>
      </c>
      <c r="E28" s="27">
        <f>'Dados-IBGE'!$G$19+('Dados-IBGE'!$G$20*LN('QuUr-IBGE'!B28))</f>
        <v>2456.6845500450581</v>
      </c>
      <c r="F28" s="26">
        <f>'Dados-IBGE'!$I$19*'QuUr-IBGE'!B28^'Dados-IBGE'!$I$20</f>
        <v>2464.1138531274369</v>
      </c>
    </row>
    <row r="29" spans="2:6">
      <c r="B29" s="23">
        <v>2031</v>
      </c>
      <c r="C29" s="24">
        <f>'Dados-IBGE'!$C$19+('Dados-IBGE'!$C$20*B29)</f>
        <v>2464.6589785831948</v>
      </c>
      <c r="D29" s="25">
        <f>'Dados-IBGE'!$E$19*(EXP('Dados-IBGE'!$E$20*'QuUr-IBGE'!B29))</f>
        <v>2472.9057449214192</v>
      </c>
      <c r="E29" s="27">
        <f>'Dados-IBGE'!$G$19+('Dados-IBGE'!$G$20*LN('QuUr-IBGE'!B29))</f>
        <v>2462.8508650381991</v>
      </c>
      <c r="F29" s="26">
        <f>'Dados-IBGE'!$I$19*'QuUr-IBGE'!B29^'Dados-IBGE'!$I$20</f>
        <v>2470.9146004766585</v>
      </c>
    </row>
    <row r="30" spans="2:6">
      <c r="B30" s="23">
        <v>2032</v>
      </c>
      <c r="C30" s="24">
        <f>'Dados-IBGE'!$C$19+('Dados-IBGE'!$C$20*B30)</f>
        <v>2470.9324546952212</v>
      </c>
      <c r="D30" s="25">
        <f>'Dados-IBGE'!$E$19*(EXP('Dados-IBGE'!$E$20*'QuUr-IBGE'!B30))</f>
        <v>2479.8493140783976</v>
      </c>
      <c r="E30" s="27">
        <f>'Dados-IBGE'!$G$19+('Dados-IBGE'!$G$20*LN('QuUr-IBGE'!B30))</f>
        <v>2469.0141446804919</v>
      </c>
      <c r="F30" s="26">
        <f>'Dados-IBGE'!$I$19*'QuUr-IBGE'!B30^'Dados-IBGE'!$I$20</f>
        <v>2477.7307558041684</v>
      </c>
    </row>
    <row r="31" spans="2:6">
      <c r="B31" s="23">
        <v>2033</v>
      </c>
      <c r="C31" s="24">
        <f>'Dados-IBGE'!$C$19+('Dados-IBGE'!$C$20*B31)</f>
        <v>2477.2059308072476</v>
      </c>
      <c r="D31" s="25">
        <f>'Dados-IBGE'!$E$19*(EXP('Dados-IBGE'!$E$20*'QuUr-IBGE'!B31))</f>
        <v>2486.8123797943267</v>
      </c>
      <c r="E31" s="27">
        <f>'Dados-IBGE'!$G$19+('Dados-IBGE'!$G$20*LN('QuUr-IBGE'!B31))</f>
        <v>2475.1743919587607</v>
      </c>
      <c r="F31" s="26">
        <f>'Dados-IBGE'!$I$19*'QuUr-IBGE'!B31^'Dados-IBGE'!$I$20</f>
        <v>2484.5623464103032</v>
      </c>
    </row>
    <row r="32" spans="2:6">
      <c r="B32" s="23">
        <v>2034</v>
      </c>
      <c r="C32" s="24">
        <f>'Dados-IBGE'!$C$19+('Dados-IBGE'!$C$20*B32)</f>
        <v>2483.479406919274</v>
      </c>
      <c r="D32" s="25">
        <f>'Dados-IBGE'!$E$19*(EXP('Dados-IBGE'!$E$20*'QuUr-IBGE'!B32))</f>
        <v>2493.7949968127846</v>
      </c>
      <c r="E32" s="27">
        <f>'Dados-IBGE'!$G$19+('Dados-IBGE'!$G$20*LN('QuUr-IBGE'!B32))</f>
        <v>2481.331609855406</v>
      </c>
      <c r="F32" s="26">
        <f>'Dados-IBGE'!$I$19*'QuUr-IBGE'!B32^'Dados-IBGE'!$I$20</f>
        <v>2491.4093996303081</v>
      </c>
    </row>
    <row r="33" spans="2:6">
      <c r="B33" s="60">
        <v>2035</v>
      </c>
      <c r="C33" s="61">
        <f>'Dados-IBGE'!$C$19+('Dados-IBGE'!$C$20*B33)</f>
        <v>2489.7528830313004</v>
      </c>
      <c r="D33" s="62">
        <f>'Dados-IBGE'!$E$19*(EXP('Dados-IBGE'!$E$20*'QuUr-IBGE'!B33))</f>
        <v>2500.7972200310619</v>
      </c>
      <c r="E33" s="63">
        <f>'Dados-IBGE'!$G$19+('Dados-IBGE'!$G$20*LN('QuUr-IBGE'!B33))</f>
        <v>2487.4858013484336</v>
      </c>
      <c r="F33" s="64">
        <f>'Dados-IBGE'!$I$19*'QuUr-IBGE'!B33^'Dados-IBGE'!$I$20</f>
        <v>2498.2719428343516</v>
      </c>
    </row>
    <row r="34" spans="2:6" ht="15.75" thickBot="1">
      <c r="B34" s="33">
        <v>2036</v>
      </c>
      <c r="C34" s="34">
        <f>'Dados-IBGE'!$C$19+('Dados-IBGE'!$C$20*B34)</f>
        <v>2496.0263591433268</v>
      </c>
      <c r="D34" s="35">
        <f>'Dados-IBGE'!$E$19*(EXP('Dados-IBGE'!$E$20*'QuUr-IBGE'!B34))</f>
        <v>2507.8191045005869</v>
      </c>
      <c r="E34" s="36">
        <f>'Dados-IBGE'!$G$19+('Dados-IBGE'!$G$20*LN('QuUr-IBGE'!B34))</f>
        <v>2493.6369694114837</v>
      </c>
      <c r="F34" s="37">
        <f>'Dados-IBGE'!$I$19*'QuUr-IBGE'!B34^'Dados-IBGE'!$I$20</f>
        <v>2505.150003427565</v>
      </c>
    </row>
  </sheetData>
  <phoneticPr fontId="3" type="noConversion"/>
  <conditionalFormatting sqref="G6">
    <cfRule type="expression" priority="7" stopIfTrue="1">
      <formula>IF($G$5=$G$6,"SIM","NÃO")</formula>
    </cfRule>
  </conditionalFormatting>
  <conditionalFormatting sqref="G14">
    <cfRule type="expression" dxfId="35" priority="6">
      <formula>IF($F$14&gt;=$G$5,,)</formula>
    </cfRule>
  </conditionalFormatting>
  <conditionalFormatting sqref="G13">
    <cfRule type="expression" dxfId="34" priority="5">
      <formula>IF($E$5=$G$5,,)</formula>
    </cfRule>
  </conditionalFormatting>
  <conditionalFormatting sqref="E6:E34">
    <cfRule type="expression" dxfId="33" priority="4" stopIfTrue="1">
      <formula>$E$5=$G$5</formula>
    </cfRule>
  </conditionalFormatting>
  <conditionalFormatting sqref="F6:F34">
    <cfRule type="expression" dxfId="32" priority="3">
      <formula>$F$5=$G$5</formula>
    </cfRule>
  </conditionalFormatting>
  <conditionalFormatting sqref="D6:D34">
    <cfRule type="expression" dxfId="31" priority="2">
      <formula>$D$5=$G$5</formula>
    </cfRule>
  </conditionalFormatting>
  <conditionalFormatting sqref="C6:C34">
    <cfRule type="expression" dxfId="30" priority="1">
      <formula>$C$5=$G$5</formula>
    </cfRule>
  </conditionalFormatting>
  <printOptions horizontalCentered="1"/>
  <pageMargins left="0.78740157480314965" right="0.78740157480314965" top="1.9685039370078741" bottom="0.98425196850393704" header="1.7716535433070868" footer="0.51181102362204722"/>
  <pageSetup paperSize="9" scale="93" orientation="portrait" r:id="rId1"/>
  <headerFooter alignWithMargins="0">
    <oddHeader>&amp;C&amp;"Arial,Negrito Itálico"&amp;14Estudo Populacional - Matelândia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D4"/>
  <sheetViews>
    <sheetView zoomScale="130" zoomScaleNormal="130" workbookViewId="0">
      <selection activeCell="I23" sqref="I23"/>
    </sheetView>
  </sheetViews>
  <sheetFormatPr defaultRowHeight="12"/>
  <cols>
    <col min="1" max="1" width="3.85546875" customWidth="1"/>
  </cols>
  <sheetData>
    <row r="4" spans="4:4">
      <c r="D4" t="s">
        <v>20</v>
      </c>
    </row>
  </sheetData>
  <phoneticPr fontId="3" type="noConversion"/>
  <printOptions horizontalCentered="1"/>
  <pageMargins left="0.78740157480314965" right="0.78740157480314965" top="1.9685039370078741" bottom="0.98425196850393704" header="1.5748031496062993" footer="0.51181102362204722"/>
  <pageSetup paperSize="9" scale="87" orientation="portrait" horizontalDpi="300" verticalDpi="300" r:id="rId1"/>
  <headerFooter alignWithMargins="0">
    <oddHeader>&amp;C&amp;"Arial,Negrito Itálico"&amp;14Estudo Populacional - Matelândia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B2:H32"/>
  <sheetViews>
    <sheetView tabSelected="1" view="pageBreakPreview" zoomScaleNormal="100" zoomScaleSheetLayoutView="100" workbookViewId="0">
      <selection activeCell="C7" sqref="C7:C32"/>
    </sheetView>
  </sheetViews>
  <sheetFormatPr defaultColWidth="16.7109375" defaultRowHeight="15" customHeight="1"/>
  <cols>
    <col min="1" max="16384" width="16.7109375" style="43"/>
  </cols>
  <sheetData>
    <row r="2" spans="2:8" ht="15" customHeight="1">
      <c r="B2" s="158" t="s">
        <v>45</v>
      </c>
      <c r="C2" s="159"/>
    </row>
    <row r="3" spans="2:8" ht="15" customHeight="1" thickBot="1">
      <c r="C3" s="43">
        <f>'Dados-IBGE'!C22</f>
        <v>0.1403920795159693</v>
      </c>
      <c r="D3" s="43">
        <f>'Dados-IBGE'!E22</f>
        <v>0.1391267239017768</v>
      </c>
      <c r="E3" s="43">
        <f>'Dados-IBGE'!G22</f>
        <v>0.13970562535356931</v>
      </c>
      <c r="F3" s="43">
        <f>'Dados-IBGE'!I22</f>
        <v>0.13845512660440279</v>
      </c>
      <c r="G3" s="43">
        <f>MAX(C3:F3)</f>
        <v>0.1403920795159693</v>
      </c>
    </row>
    <row r="4" spans="2:8" ht="15" customHeight="1">
      <c r="B4" s="53" t="s">
        <v>21</v>
      </c>
      <c r="C4" s="141" t="s">
        <v>5</v>
      </c>
      <c r="D4" s="141" t="s">
        <v>6</v>
      </c>
      <c r="E4" s="141" t="s">
        <v>7</v>
      </c>
      <c r="F4" s="142" t="s">
        <v>8</v>
      </c>
    </row>
    <row r="5" spans="2:8" ht="15" customHeight="1">
      <c r="B5" s="54" t="s">
        <v>22</v>
      </c>
      <c r="C5" s="44">
        <f>('QuUr-IBGE'!$C7/'QuUr-IBGE'!$C6)-1</f>
        <v>2.7036544775016491E-3</v>
      </c>
      <c r="D5" s="45">
        <f>('QuUr-IBGE'!$D7/'QuUr-IBGE'!$D6)-1</f>
        <v>2.8078583954282976E-3</v>
      </c>
      <c r="E5" s="46">
        <f>('QuUr-IBGE'!$E7/'QuUr-IBGE'!$E6)-1</f>
        <v>2.6867161618631119E-3</v>
      </c>
      <c r="F5" s="47">
        <f>('QuUr-IBGE'!$F7/'QuUr-IBGE'!$F6)-1</f>
        <v>2.790188773877933E-3</v>
      </c>
    </row>
    <row r="6" spans="2:8" ht="15" customHeight="1">
      <c r="B6" s="54" t="s">
        <v>23</v>
      </c>
      <c r="C6" s="44">
        <f>('QuUr-IBGE'!$C8/'QuUr-IBGE'!$C7)-1</f>
        <v>2.6963644397113296E-3</v>
      </c>
      <c r="D6" s="45">
        <f>('QuUr-IBGE'!$D8/'QuUr-IBGE'!$D7)-1</f>
        <v>2.8078583954269654E-3</v>
      </c>
      <c r="E6" s="46">
        <f>('QuUr-IBGE'!$E8/'QuUr-IBGE'!$E7)-1</f>
        <v>2.6781836352482991E-3</v>
      </c>
      <c r="F6" s="47">
        <f>('QuUr-IBGE'!$F8/'QuUr-IBGE'!$F7)-1</f>
        <v>2.7887983404835115E-3</v>
      </c>
    </row>
    <row r="7" spans="2:8" ht="15" customHeight="1">
      <c r="B7" s="54" t="s">
        <v>24</v>
      </c>
      <c r="C7" s="44">
        <f>('QuUr-IBGE'!$C9/'QuUr-IBGE'!$C8)-1</f>
        <v>2.6891136094007173E-3</v>
      </c>
      <c r="D7" s="45">
        <f>('QuUr-IBGE'!$D9/'QuUr-IBGE'!$D8)-1</f>
        <v>2.8078583954274094E-3</v>
      </c>
      <c r="E7" s="46">
        <f>('QuUr-IBGE'!$E9/'QuUr-IBGE'!$E8)-1</f>
        <v>2.669701585795714E-3</v>
      </c>
      <c r="F7" s="47">
        <f>('QuUr-IBGE'!$F9/'QuUr-IBGE'!$F8)-1</f>
        <v>2.7874092921742477E-3</v>
      </c>
    </row>
    <row r="8" spans="2:8" ht="15" customHeight="1">
      <c r="B8" s="54" t="s">
        <v>25</v>
      </c>
      <c r="C8" s="44">
        <f>('QuUr-IBGE'!$C10/'QuUr-IBGE'!$C9)-1</f>
        <v>2.6819016711177035E-3</v>
      </c>
      <c r="D8" s="45">
        <f>('QuUr-IBGE'!$D10/'QuUr-IBGE'!$D9)-1</f>
        <v>2.8078583954271874E-3</v>
      </c>
      <c r="E8" s="46">
        <f>('QuUr-IBGE'!$E10/'QuUr-IBGE'!$E9)-1</f>
        <v>2.6612695708705392E-3</v>
      </c>
      <c r="F8" s="47">
        <f>('QuUr-IBGE'!$F10/'QuUr-IBGE'!$F9)-1</f>
        <v>2.7860216269064431E-3</v>
      </c>
      <c r="H8" s="75"/>
    </row>
    <row r="9" spans="2:8" ht="15" customHeight="1">
      <c r="B9" s="54" t="s">
        <v>26</v>
      </c>
      <c r="C9" s="44">
        <f>('QuUr-IBGE'!$C11/'QuUr-IBGE'!$C10)-1</f>
        <v>2.6747283127859234E-3</v>
      </c>
      <c r="D9" s="45">
        <f>('QuUr-IBGE'!$D11/'QuUr-IBGE'!$D10)-1</f>
        <v>2.8078583954269654E-3</v>
      </c>
      <c r="E9" s="46">
        <f>('QuUr-IBGE'!$E11/'QuUr-IBGE'!$E10)-1</f>
        <v>2.652887152981398E-3</v>
      </c>
      <c r="F9" s="47">
        <f>('QuUr-IBGE'!$F11/'QuUr-IBGE'!$F10)-1</f>
        <v>2.7846353425944326E-3</v>
      </c>
    </row>
    <row r="10" spans="2:8" ht="15" customHeight="1">
      <c r="B10" s="54" t="s">
        <v>27</v>
      </c>
      <c r="C10" s="44">
        <f>('QuUr-IBGE'!$C12/'QuUr-IBGE'!$C11)-1</f>
        <v>2.667593225658127E-3</v>
      </c>
      <c r="D10" s="45">
        <f>('QuUr-IBGE'!$D12/'QuUr-IBGE'!$D11)-1</f>
        <v>2.8078583954282976E-3</v>
      </c>
      <c r="E10" s="46">
        <f>('QuUr-IBGE'!$E12/'QuUr-IBGE'!$E11)-1</f>
        <v>2.644553899749047E-3</v>
      </c>
      <c r="F10" s="47">
        <f>('QuUr-IBGE'!$F12/'QuUr-IBGE'!$F11)-1</f>
        <v>2.7832504371871902E-3</v>
      </c>
    </row>
    <row r="11" spans="2:8" ht="15" customHeight="1">
      <c r="B11" s="54" t="s">
        <v>28</v>
      </c>
      <c r="C11" s="44">
        <f>('QuUr-IBGE'!$C13/'QuUr-IBGE'!$C12)-1</f>
        <v>2.6604961042735464E-3</v>
      </c>
      <c r="D11" s="45">
        <f>('QuUr-IBGE'!$D13/'QuUr-IBGE'!$D12)-1</f>
        <v>2.8078583954269654E-3</v>
      </c>
      <c r="E11" s="46">
        <f>('QuUr-IBGE'!$E13/'QuUr-IBGE'!$E12)-1</f>
        <v>2.6362693837764795E-3</v>
      </c>
      <c r="F11" s="47">
        <f>('QuUr-IBGE'!$F13/'QuUr-IBGE'!$F12)-1</f>
        <v>2.7818669086341341E-3</v>
      </c>
    </row>
    <row r="12" spans="2:8" ht="15" customHeight="1">
      <c r="B12" s="54" t="s">
        <v>29</v>
      </c>
      <c r="C12" s="44">
        <f>('QuUr-IBGE'!$C14/'QuUr-IBGE'!$C13)-1</f>
        <v>2.6534366464128212E-3</v>
      </c>
      <c r="D12" s="45">
        <f>('QuUr-IBGE'!$D14/'QuUr-IBGE'!$D13)-1</f>
        <v>2.8078583954271874E-3</v>
      </c>
      <c r="E12" s="46">
        <f>('QuUr-IBGE'!$E14/'QuUr-IBGE'!$E13)-1</f>
        <v>2.6280331825954129E-3</v>
      </c>
      <c r="F12" s="47">
        <f>('QuUr-IBGE'!$F14/'QuUr-IBGE'!$F13)-1</f>
        <v>2.7804847548700273E-3</v>
      </c>
    </row>
    <row r="13" spans="2:8" ht="15" customHeight="1">
      <c r="B13" s="54" t="s">
        <v>30</v>
      </c>
      <c r="C13" s="44">
        <f>('QuUr-IBGE'!$C15/'QuUr-IBGE'!$C14)-1</f>
        <v>2.6464145530562533E-3</v>
      </c>
      <c r="D13" s="45">
        <f>('QuUr-IBGE'!$D15/'QuUr-IBGE'!$D14)-1</f>
        <v>2.8078583954271874E-3</v>
      </c>
      <c r="E13" s="46">
        <f>('QuUr-IBGE'!$E15/'QuUr-IBGE'!$E14)-1</f>
        <v>2.6198448786018957E-3</v>
      </c>
      <c r="F13" s="47">
        <f>('QuUr-IBGE'!$F15/'QuUr-IBGE'!$F14)-1</f>
        <v>2.7791039738449541E-3</v>
      </c>
    </row>
    <row r="14" spans="2:8" ht="15" customHeight="1">
      <c r="B14" s="54" t="s">
        <v>31</v>
      </c>
      <c r="C14" s="44">
        <f>('QuUr-IBGE'!$C16/'QuUr-IBGE'!$C15)-1</f>
        <v>2.6394295283405089E-3</v>
      </c>
      <c r="D14" s="45">
        <f>('QuUr-IBGE'!$D16/'QuUr-IBGE'!$D15)-1</f>
        <v>2.8078583954271874E-3</v>
      </c>
      <c r="E14" s="46">
        <f>('QuUr-IBGE'!$E16/'QuUr-IBGE'!$E15)-1</f>
        <v>2.6117040590110108E-3</v>
      </c>
      <c r="F14" s="47">
        <f>('QuUr-IBGE'!$F16/'QuUr-IBGE'!$F15)-1</f>
        <v>2.7777245635292047E-3</v>
      </c>
    </row>
    <row r="15" spans="2:8" ht="15" customHeight="1">
      <c r="B15" s="54" t="s">
        <v>32</v>
      </c>
      <c r="C15" s="44">
        <f>('QuUr-IBGE'!$C17/'QuUr-IBGE'!$C16)-1</f>
        <v>2.6324812795186503E-3</v>
      </c>
      <c r="D15" s="45">
        <f>('QuUr-IBGE'!$D17/'QuUr-IBGE'!$D16)-1</f>
        <v>2.8078583954282976E-3</v>
      </c>
      <c r="E15" s="46">
        <f>('QuUr-IBGE'!$E17/'QuUr-IBGE'!$E16)-1</f>
        <v>2.6036103157267565E-3</v>
      </c>
      <c r="F15" s="47">
        <f>('QuUr-IBGE'!$F17/'QuUr-IBGE'!$F16)-1</f>
        <v>2.7763465218866301E-3</v>
      </c>
    </row>
    <row r="16" spans="2:8" ht="15" customHeight="1">
      <c r="B16" s="54" t="s">
        <v>33</v>
      </c>
      <c r="C16" s="44">
        <f>('QuUr-IBGE'!$C18/'QuUr-IBGE'!$C17)-1</f>
        <v>2.625569516917281E-3</v>
      </c>
      <c r="D16" s="45">
        <f>('QuUr-IBGE'!$D18/'QuUr-IBGE'!$D17)-1</f>
        <v>2.8078583954269654E-3</v>
      </c>
      <c r="E16" s="46">
        <f>('QuUr-IBGE'!$E18/'QuUr-IBGE'!$E17)-1</f>
        <v>2.5955632453060762E-3</v>
      </c>
      <c r="F16" s="47">
        <f>('QuUr-IBGE'!$F18/'QuUr-IBGE'!$F17)-1</f>
        <v>2.7749698468519934E-3</v>
      </c>
    </row>
    <row r="17" spans="2:6" ht="15" customHeight="1">
      <c r="B17" s="54" t="s">
        <v>34</v>
      </c>
      <c r="C17" s="44">
        <f>('QuUr-IBGE'!$C19/'QuUr-IBGE'!$C18)-1</f>
        <v>2.6186939538979104E-3</v>
      </c>
      <c r="D17" s="45">
        <f>('QuUr-IBGE'!$D19/'QuUr-IBGE'!$D18)-1</f>
        <v>2.8078583954271874E-3</v>
      </c>
      <c r="E17" s="46">
        <f>('QuUr-IBGE'!$E19/'QuUr-IBGE'!$E18)-1</f>
        <v>2.5875624489524185E-3</v>
      </c>
      <c r="F17" s="47">
        <f>('QuUr-IBGE'!$F19/'QuUr-IBGE'!$F18)-1</f>
        <v>2.773594536425783E-3</v>
      </c>
    </row>
    <row r="18" spans="2:6" ht="15" customHeight="1">
      <c r="B18" s="54" t="s">
        <v>35</v>
      </c>
      <c r="C18" s="44">
        <f>('QuUr-IBGE'!$C20/'QuUr-IBGE'!$C19)-1</f>
        <v>2.6118543068160971E-3</v>
      </c>
      <c r="D18" s="45">
        <f>('QuUr-IBGE'!$D20/'QuUr-IBGE'!$D19)-1</f>
        <v>2.8078583954271874E-3</v>
      </c>
      <c r="E18" s="46">
        <f>('QuUr-IBGE'!$E20/'QuUr-IBGE'!$E19)-1</f>
        <v>2.5796075323119005E-3</v>
      </c>
      <c r="F18" s="47">
        <f>('QuUr-IBGE'!$F20/'QuUr-IBGE'!$F19)-1</f>
        <v>2.7722205885631901E-3</v>
      </c>
    </row>
    <row r="19" spans="2:6" ht="15" customHeight="1">
      <c r="B19" s="54" t="s">
        <v>36</v>
      </c>
      <c r="C19" s="44">
        <f>('QuUr-IBGE'!$C21/'QuUr-IBGE'!$C20)-1</f>
        <v>2.6050502949837018E-3</v>
      </c>
      <c r="D19" s="45">
        <f>('QuUr-IBGE'!$D21/'QuUr-IBGE'!$D20)-1</f>
        <v>2.8078583954271874E-3</v>
      </c>
      <c r="E19" s="46">
        <f>('QuUr-IBGE'!$E21/'QuUr-IBGE'!$E20)-1</f>
        <v>2.5716981055605714E-3</v>
      </c>
      <c r="F19" s="47">
        <f>('QuUr-IBGE'!$F21/'QuUr-IBGE'!$F20)-1</f>
        <v>2.7708480012360592E-3</v>
      </c>
    </row>
    <row r="20" spans="2:6" ht="15" customHeight="1">
      <c r="B20" s="54" t="s">
        <v>37</v>
      </c>
      <c r="C20" s="44">
        <f>('QuUr-IBGE'!$C22/'QuUr-IBGE'!$C21)-1</f>
        <v>2.598281640629363E-3</v>
      </c>
      <c r="D20" s="45">
        <f>('QuUr-IBGE'!$D22/'QuUr-IBGE'!$D21)-1</f>
        <v>2.8078583954271874E-3</v>
      </c>
      <c r="E20" s="46">
        <f>('QuUr-IBGE'!$E22/'QuUr-IBGE'!$E21)-1</f>
        <v>2.5638337832261104E-3</v>
      </c>
      <c r="F20" s="47">
        <f>('QuUr-IBGE'!$F22/'QuUr-IBGE'!$F21)-1</f>
        <v>2.769476772436219E-3</v>
      </c>
    </row>
    <row r="21" spans="2:6" ht="15" customHeight="1">
      <c r="B21" s="54" t="s">
        <v>38</v>
      </c>
      <c r="C21" s="44">
        <f>('QuUr-IBGE'!$C23/'QuUr-IBGE'!$C22)-1</f>
        <v>2.5915480688611936E-3</v>
      </c>
      <c r="D21" s="45">
        <f>('QuUr-IBGE'!$D23/'QuUr-IBGE'!$D22)-1</f>
        <v>2.8078583954282976E-3</v>
      </c>
      <c r="E21" s="46">
        <f>('QuUr-IBGE'!$E23/'QuUr-IBGE'!$E22)-1</f>
        <v>2.5560141842118078E-3</v>
      </c>
      <c r="F21" s="47">
        <f>('QuUr-IBGE'!$F23/'QuUr-IBGE'!$F22)-1</f>
        <v>2.7681069001417313E-3</v>
      </c>
    </row>
    <row r="22" spans="2:6" ht="15" customHeight="1">
      <c r="B22" s="54" t="s">
        <v>39</v>
      </c>
      <c r="C22" s="44">
        <f>('QuUr-IBGE'!$C24/'QuUr-IBGE'!$C23)-1</f>
        <v>2.5848493076296997E-3</v>
      </c>
      <c r="D22" s="45">
        <f>('QuUr-IBGE'!$D24/'QuUr-IBGE'!$D23)-1</f>
        <v>2.8078583954271874E-3</v>
      </c>
      <c r="E22" s="46">
        <f>('QuUr-IBGE'!$E24/'QuUr-IBGE'!$E23)-1</f>
        <v>2.5482389316675569E-3</v>
      </c>
      <c r="F22" s="47">
        <f>('QuUr-IBGE'!$F24/'QuUr-IBGE'!$F23)-1</f>
        <v>2.7667383823450908E-3</v>
      </c>
    </row>
    <row r="23" spans="2:6" ht="15" customHeight="1">
      <c r="B23" s="54" t="s">
        <v>40</v>
      </c>
      <c r="C23" s="44">
        <f>('QuUr-IBGE'!$C25/'QuUr-IBGE'!$C24)-1</f>
        <v>2.5781850876900325E-3</v>
      </c>
      <c r="D23" s="45">
        <f>('QuUr-IBGE'!$D25/'QuUr-IBGE'!$D24)-1</f>
        <v>2.8078583954271874E-3</v>
      </c>
      <c r="E23" s="46">
        <f>('QuUr-IBGE'!$E25/'QuUr-IBGE'!$E24)-1</f>
        <v>2.5405076529620985E-3</v>
      </c>
      <c r="F23" s="47">
        <f>('QuUr-IBGE'!$F25/'QuUr-IBGE'!$F24)-1</f>
        <v>2.7653712170312428E-3</v>
      </c>
    </row>
    <row r="24" spans="2:6" ht="15" customHeight="1">
      <c r="B24" s="54" t="s">
        <v>42</v>
      </c>
      <c r="C24" s="44">
        <f>('QuUr-IBGE'!$C26/'QuUr-IBGE'!$C25)-1</f>
        <v>2.5715551425700145E-3</v>
      </c>
      <c r="D24" s="45">
        <f>('QuUr-IBGE'!$D26/'QuUr-IBGE'!$D25)-1</f>
        <v>2.8078583954269654E-3</v>
      </c>
      <c r="E24" s="46">
        <f>('QuUr-IBGE'!$E26/'QuUr-IBGE'!$E25)-1</f>
        <v>2.5328199796352813E-3</v>
      </c>
      <c r="F24" s="47">
        <f>('QuUr-IBGE'!$F26/'QuUr-IBGE'!$F25)-1</f>
        <v>2.7640054022071148E-3</v>
      </c>
    </row>
    <row r="25" spans="2:6" ht="15" customHeight="1">
      <c r="B25" s="54" t="s">
        <v>41</v>
      </c>
      <c r="C25" s="44">
        <f>('QuUr-IBGE'!$C27/'QuUr-IBGE'!$C26)-1</f>
        <v>2.5649592085268402E-3</v>
      </c>
      <c r="D25" s="45">
        <f>('QuUr-IBGE'!$D27/'QuUr-IBGE'!$D26)-1</f>
        <v>2.8078583954274094E-3</v>
      </c>
      <c r="E25" s="46">
        <f>('QuUr-IBGE'!$E27/'QuUr-IBGE'!$E26)-1</f>
        <v>2.5251755473101323E-3</v>
      </c>
      <c r="F25" s="47">
        <f>('QuUr-IBGE'!$F27/'QuUr-IBGE'!$F26)-1</f>
        <v>2.7626409358718629E-3</v>
      </c>
    </row>
    <row r="26" spans="2:6" ht="15" customHeight="1">
      <c r="B26" s="54" t="s">
        <v>43</v>
      </c>
      <c r="C26" s="44">
        <f>('QuUr-IBGE'!$C28/'QuUr-IBGE'!$C27)-1</f>
        <v>2.5583970245197651E-3</v>
      </c>
      <c r="D26" s="45">
        <f>('QuUr-IBGE'!$D28/'QuUr-IBGE'!$D27)-1</f>
        <v>2.8078583954280756E-3</v>
      </c>
      <c r="E26" s="46">
        <f>('QuUr-IBGE'!$E28/'QuUr-IBGE'!$E27)-1</f>
        <v>2.5175739956666554E-3</v>
      </c>
      <c r="F26" s="47">
        <f>('QuUr-IBGE'!$F28/'QuUr-IBGE'!$F27)-1</f>
        <v>2.761277816003993E-3</v>
      </c>
    </row>
    <row r="27" spans="2:6" ht="15" customHeight="1">
      <c r="B27" s="54" t="s">
        <v>46</v>
      </c>
      <c r="C27" s="44">
        <f>('QuUr-IBGE'!$C29/'QuUr-IBGE'!$C28)-1</f>
        <v>2.5518683321716917E-3</v>
      </c>
      <c r="D27" s="45">
        <f>('QuUr-IBGE'!$D29/'QuUr-IBGE'!$D28)-1</f>
        <v>2.8078583954269654E-3</v>
      </c>
      <c r="E27" s="46">
        <f>('QuUr-IBGE'!$E29/'QuUr-IBGE'!$E28)-1</f>
        <v>2.5100149683556783E-3</v>
      </c>
      <c r="F27" s="47">
        <f>('QuUr-IBGE'!$F29/'QuUr-IBGE'!$F28)-1</f>
        <v>2.7599160406448497E-3</v>
      </c>
    </row>
    <row r="28" spans="2:6" ht="15" customHeight="1">
      <c r="B28" s="54" t="s">
        <v>47</v>
      </c>
      <c r="C28" s="44">
        <f>('QuUr-IBGE'!$C30/'QuUr-IBGE'!$C29)-1</f>
        <v>2.545372875736529E-3</v>
      </c>
      <c r="D28" s="45">
        <f>('QuUr-IBGE'!$D30/'QuUr-IBGE'!$D29)-1</f>
        <v>2.8078583954274094E-3</v>
      </c>
      <c r="E28" s="46">
        <f>('QuUr-IBGE'!$E30/'QuUr-IBGE'!$E29)-1</f>
        <v>2.502498112973317E-3</v>
      </c>
      <c r="F28" s="47">
        <f>('QuUr-IBGE'!$F30/'QuUr-IBGE'!$F29)-1</f>
        <v>2.7585556077878159E-3</v>
      </c>
    </row>
    <row r="29" spans="2:6" ht="15" customHeight="1">
      <c r="B29" s="54" t="s">
        <v>48</v>
      </c>
      <c r="C29" s="44">
        <f>('QuUr-IBGE'!$C31/'QuUr-IBGE'!$C30)-1</f>
        <v>2.5389104020652198E-3</v>
      </c>
      <c r="D29" s="45">
        <f>('QuUr-IBGE'!$D31/'QuUr-IBGE'!$D30)-1</f>
        <v>2.8078583954271874E-3</v>
      </c>
      <c r="E29" s="46">
        <f>('QuUr-IBGE'!$E31/'QuUr-IBGE'!$E30)-1</f>
        <v>2.4950230809901441E-3</v>
      </c>
      <c r="F29" s="47">
        <f>('QuUr-IBGE'!$F31/'QuUr-IBGE'!$F30)-1</f>
        <v>2.757196515453364E-3</v>
      </c>
    </row>
    <row r="30" spans="2:6" ht="15" customHeight="1">
      <c r="B30" s="54" t="s">
        <v>49</v>
      </c>
      <c r="C30" s="44">
        <f>('QuUr-IBGE'!$C32/'QuUr-IBGE'!$C31)-1</f>
        <v>2.5324806605730998E-3</v>
      </c>
      <c r="D30" s="45">
        <f>('QuUr-IBGE'!$D32/'QuUr-IBGE'!$D31)-1</f>
        <v>2.8078583954271874E-3</v>
      </c>
      <c r="E30" s="46">
        <f>('QuUr-IBGE'!$E32/'QuUr-IBGE'!$E31)-1</f>
        <v>2.4875895276907922E-3</v>
      </c>
      <c r="F30" s="47">
        <f>('QuUr-IBGE'!$F32/'QuUr-IBGE'!$F31)-1</f>
        <v>2.7558387616626323E-3</v>
      </c>
    </row>
    <row r="31" spans="2:6" ht="15" customHeight="1">
      <c r="B31" s="54" t="s">
        <v>50</v>
      </c>
      <c r="C31" s="44">
        <f>('QuUr-IBGE'!$C33/'QuUr-IBGE'!$C32)-1</f>
        <v>2.5260834032074797E-3</v>
      </c>
      <c r="D31" s="45">
        <f>('QuUr-IBGE'!$D33/'QuUr-IBGE'!$D32)-1</f>
        <v>2.8078583954280756E-3</v>
      </c>
      <c r="E31" s="46">
        <f>('QuUr-IBGE'!$E33/'QuUr-IBGE'!$E32)-1</f>
        <v>2.4801971121410915E-3</v>
      </c>
      <c r="F31" s="47">
        <f>('QuUr-IBGE'!$F33/'QuUr-IBGE'!$F32)-1</f>
        <v>2.7544823444358713E-3</v>
      </c>
    </row>
    <row r="32" spans="2:6" ht="15" customHeight="1" thickBot="1">
      <c r="B32" s="55" t="s">
        <v>65</v>
      </c>
      <c r="C32" s="48">
        <f>('QuUr-IBGE'!$C34/'QuUr-IBGE'!$C33)-1</f>
        <v>2.5197183844158921E-3</v>
      </c>
      <c r="D32" s="49">
        <f>('QuUr-IBGE'!$D34/'QuUr-IBGE'!$D33)-1</f>
        <v>2.8078583954271874E-3</v>
      </c>
      <c r="E32" s="50">
        <f>('QuUr-IBGE'!$E34/'QuUr-IBGE'!$E33)-1</f>
        <v>2.472845497134335E-3</v>
      </c>
      <c r="F32" s="51">
        <f>('QuUr-IBGE'!$F34/'QuUr-IBGE'!$F33)-1</f>
        <v>2.7531272618024349E-3</v>
      </c>
    </row>
  </sheetData>
  <mergeCells count="1">
    <mergeCell ref="B2:C2"/>
  </mergeCells>
  <phoneticPr fontId="3" type="noConversion"/>
  <conditionalFormatting sqref="C5:C32">
    <cfRule type="expression" dxfId="4" priority="4">
      <formula>$C$3=$G$3</formula>
    </cfRule>
  </conditionalFormatting>
  <conditionalFormatting sqref="D5:D32">
    <cfRule type="expression" dxfId="7" priority="3">
      <formula>$D$3=$G$3</formula>
    </cfRule>
  </conditionalFormatting>
  <conditionalFormatting sqref="E5:E32">
    <cfRule type="expression" dxfId="6" priority="2">
      <formula>$E$3=$G$3</formula>
    </cfRule>
  </conditionalFormatting>
  <conditionalFormatting sqref="F5:F32">
    <cfRule type="expression" dxfId="5" priority="1">
      <formula>$F$3=$G$3</formula>
    </cfRule>
  </conditionalFormatting>
  <printOptions horizontalCentered="1" verticalCentered="1"/>
  <pageMargins left="1.1811023622047245" right="1.7716535433070868" top="0.98425196850393704" bottom="0.98425196850393704" header="2.3622047244094491" footer="0.51181102362204722"/>
  <pageSetup paperSize="9" scale="97" orientation="landscape" horizontalDpi="300" verticalDpi="300" r:id="rId1"/>
  <headerFooter alignWithMargins="0">
    <oddHeader>&amp;C&amp;"Arial,Negrito Itálico"&amp;14Estudo Populacional - Matelândia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7C80"/>
    <pageSetUpPr fitToPage="1"/>
  </sheetPr>
  <dimension ref="B1:M22"/>
  <sheetViews>
    <sheetView showGridLines="0" view="pageBreakPreview" zoomScaleNormal="100" zoomScaleSheetLayoutView="100" workbookViewId="0">
      <selection activeCell="F8" sqref="F8"/>
    </sheetView>
  </sheetViews>
  <sheetFormatPr defaultColWidth="14.7109375" defaultRowHeight="15"/>
  <cols>
    <col min="1" max="2" width="14.7109375" style="1"/>
    <col min="3" max="3" width="16.7109375" style="1" customWidth="1"/>
    <col min="4" max="4" width="1.7109375" style="1" customWidth="1"/>
    <col min="5" max="12" width="10.7109375" style="1" customWidth="1"/>
    <col min="13" max="16384" width="14.7109375" style="1"/>
  </cols>
  <sheetData>
    <row r="1" spans="2:13" ht="15.75">
      <c r="C1" s="15"/>
      <c r="D1" s="17"/>
      <c r="E1" s="15"/>
      <c r="F1" s="15"/>
      <c r="G1" s="15"/>
      <c r="H1" s="15"/>
      <c r="I1" s="15"/>
      <c r="J1" s="15"/>
      <c r="K1" s="15"/>
      <c r="L1" s="15"/>
      <c r="M1" s="15"/>
    </row>
    <row r="2" spans="2:13" ht="15.75">
      <c r="C2" s="15"/>
      <c r="D2" s="18"/>
      <c r="E2" s="18" t="s">
        <v>45</v>
      </c>
      <c r="F2" s="19"/>
      <c r="G2" s="19"/>
      <c r="H2" s="19"/>
      <c r="I2" s="15"/>
      <c r="J2" s="15"/>
      <c r="K2" s="15"/>
      <c r="L2" s="15"/>
      <c r="M2" s="15"/>
    </row>
    <row r="3" spans="2:13" ht="5.0999999999999996" customHeight="1">
      <c r="C3" s="15"/>
      <c r="D3" s="17"/>
      <c r="E3" s="15"/>
      <c r="F3" s="15"/>
      <c r="G3" s="15"/>
      <c r="H3" s="15"/>
      <c r="I3" s="15"/>
      <c r="J3" s="15"/>
      <c r="K3" s="15"/>
      <c r="L3" s="15"/>
      <c r="M3" s="15"/>
    </row>
    <row r="4" spans="2:13" ht="15.75">
      <c r="B4" s="73" t="s">
        <v>51</v>
      </c>
      <c r="C4" s="73" t="s">
        <v>53</v>
      </c>
      <c r="D4" s="17"/>
      <c r="E4" s="65" t="s">
        <v>0</v>
      </c>
      <c r="F4" s="66"/>
      <c r="G4" s="67" t="s">
        <v>20</v>
      </c>
      <c r="H4" s="66"/>
      <c r="I4" s="65" t="s">
        <v>9</v>
      </c>
      <c r="J4" s="66"/>
      <c r="K4" s="67" t="s">
        <v>10</v>
      </c>
      <c r="L4" s="66"/>
      <c r="M4" s="15"/>
    </row>
    <row r="5" spans="2:13" ht="15.75">
      <c r="B5" s="74" t="s">
        <v>52</v>
      </c>
      <c r="C5" s="74" t="s">
        <v>54</v>
      </c>
      <c r="D5" s="15"/>
      <c r="E5" s="68" t="s">
        <v>2</v>
      </c>
      <c r="F5" s="72" t="s">
        <v>3</v>
      </c>
      <c r="G5" s="68" t="s">
        <v>2</v>
      </c>
      <c r="H5" s="69" t="s">
        <v>4</v>
      </c>
      <c r="I5" s="68" t="s">
        <v>11</v>
      </c>
      <c r="J5" s="69" t="s">
        <v>3</v>
      </c>
      <c r="K5" s="70" t="s">
        <v>11</v>
      </c>
      <c r="L5" s="69" t="s">
        <v>4</v>
      </c>
      <c r="M5" s="15"/>
    </row>
    <row r="6" spans="2:13">
      <c r="B6" s="139">
        <v>3.02</v>
      </c>
      <c r="C6" s="140">
        <v>648</v>
      </c>
      <c r="D6" s="15"/>
      <c r="E6" s="135">
        <v>1991</v>
      </c>
      <c r="F6" s="71">
        <f>C6*B6</f>
        <v>1956.96</v>
      </c>
      <c r="G6" s="7">
        <f>E6</f>
        <v>1991</v>
      </c>
      <c r="H6" s="8">
        <f>LN(F6)</f>
        <v>7.5791475277390532</v>
      </c>
      <c r="I6" s="9">
        <f>LN(E6)</f>
        <v>7.5963923040641959</v>
      </c>
      <c r="J6" s="10">
        <f>F6</f>
        <v>1956.96</v>
      </c>
      <c r="K6" s="9">
        <f t="shared" ref="K6:L10" si="0">LN(E6)</f>
        <v>7.5963923040641959</v>
      </c>
      <c r="L6" s="8">
        <f t="shared" si="0"/>
        <v>7.5791475277390532</v>
      </c>
      <c r="M6" s="15"/>
    </row>
    <row r="7" spans="2:13">
      <c r="B7" s="139">
        <v>3</v>
      </c>
      <c r="C7" s="140">
        <v>670</v>
      </c>
      <c r="D7" s="15"/>
      <c r="E7" s="135">
        <v>1996</v>
      </c>
      <c r="F7" s="5">
        <f>C7*B7</f>
        <v>2010</v>
      </c>
      <c r="G7" s="7">
        <f>E7</f>
        <v>1996</v>
      </c>
      <c r="H7" s="8">
        <f>LN(F7)</f>
        <v>7.6058900010531216</v>
      </c>
      <c r="I7" s="9">
        <f>LN(E7)</f>
        <v>7.5989004568714096</v>
      </c>
      <c r="J7" s="10">
        <f>F7</f>
        <v>2010</v>
      </c>
      <c r="K7" s="9">
        <f>LN(E7)</f>
        <v>7.5989004568714096</v>
      </c>
      <c r="L7" s="8">
        <f>LN(F7)</f>
        <v>7.6058900010531216</v>
      </c>
      <c r="M7" s="15"/>
    </row>
    <row r="8" spans="2:13">
      <c r="B8" s="139">
        <v>2.9</v>
      </c>
      <c r="C8" s="140">
        <v>680</v>
      </c>
      <c r="D8" s="15"/>
      <c r="E8" s="135">
        <v>2000</v>
      </c>
      <c r="F8" s="5">
        <f>C8*B8</f>
        <v>1972</v>
      </c>
      <c r="G8" s="7">
        <f>E8</f>
        <v>2000</v>
      </c>
      <c r="H8" s="8">
        <f>LN(F8)</f>
        <v>7.5868035351625807</v>
      </c>
      <c r="I8" s="9">
        <f>LN(E8)</f>
        <v>7.6009024595420822</v>
      </c>
      <c r="J8" s="10">
        <f>F8</f>
        <v>1972</v>
      </c>
      <c r="K8" s="9">
        <f t="shared" si="0"/>
        <v>7.6009024595420822</v>
      </c>
      <c r="L8" s="8">
        <f t="shared" si="0"/>
        <v>7.5868035351625807</v>
      </c>
      <c r="M8" s="15"/>
    </row>
    <row r="9" spans="2:13">
      <c r="B9" s="139">
        <v>2.8</v>
      </c>
      <c r="C9" s="140">
        <v>693</v>
      </c>
      <c r="D9" s="15"/>
      <c r="E9" s="135">
        <v>2007</v>
      </c>
      <c r="F9" s="5">
        <f>C9*B9</f>
        <v>1940.3999999999999</v>
      </c>
      <c r="G9" s="7">
        <f>E9</f>
        <v>2007</v>
      </c>
      <c r="H9" s="8">
        <f>LN(F9)</f>
        <v>7.5706494163710616</v>
      </c>
      <c r="I9" s="9">
        <f>LN(E9)</f>
        <v>7.604396348796338</v>
      </c>
      <c r="J9" s="10">
        <f>F9</f>
        <v>1940.3999999999999</v>
      </c>
      <c r="K9" s="9">
        <f t="shared" si="0"/>
        <v>7.604396348796338</v>
      </c>
      <c r="L9" s="8">
        <f t="shared" si="0"/>
        <v>7.5706494163710616</v>
      </c>
      <c r="M9" s="15"/>
    </row>
    <row r="10" spans="2:13">
      <c r="B10" s="139">
        <v>2.7</v>
      </c>
      <c r="C10" s="140">
        <v>700</v>
      </c>
      <c r="D10" s="15"/>
      <c r="E10" s="137">
        <v>2010</v>
      </c>
      <c r="F10" s="6">
        <f>C10*B10</f>
        <v>1890.0000000000002</v>
      </c>
      <c r="G10" s="11">
        <f>E10</f>
        <v>2010</v>
      </c>
      <c r="H10" s="12">
        <f>LN(F10)</f>
        <v>7.5443321080536885</v>
      </c>
      <c r="I10" s="13">
        <f>LN(E10)</f>
        <v>7.6058900010531216</v>
      </c>
      <c r="J10" s="14">
        <f>F10</f>
        <v>1890.0000000000002</v>
      </c>
      <c r="K10" s="13">
        <f t="shared" si="0"/>
        <v>7.6058900010531216</v>
      </c>
      <c r="L10" s="12">
        <f t="shared" si="0"/>
        <v>7.5443321080536885</v>
      </c>
      <c r="M10" s="15"/>
    </row>
    <row r="11" spans="2:13">
      <c r="C11" s="15"/>
      <c r="D11" s="15"/>
      <c r="E11" s="21" t="s">
        <v>16</v>
      </c>
      <c r="F11" s="15"/>
      <c r="G11" s="15"/>
      <c r="H11" s="15"/>
      <c r="I11" s="15"/>
      <c r="J11" s="15"/>
      <c r="K11" s="15"/>
      <c r="L11" s="15"/>
      <c r="M11" s="15"/>
    </row>
    <row r="12" spans="2:13">
      <c r="C12" s="15"/>
      <c r="D12" s="15"/>
      <c r="E12" s="21" t="s">
        <v>17</v>
      </c>
      <c r="F12" s="15"/>
      <c r="G12" s="15"/>
      <c r="H12" s="15"/>
      <c r="I12" s="15"/>
      <c r="J12" s="15"/>
      <c r="K12" s="15"/>
      <c r="L12" s="15"/>
      <c r="M12" s="15"/>
    </row>
    <row r="13" spans="2:13"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22"/>
    </row>
    <row r="14" spans="2:13">
      <c r="C14" s="15"/>
      <c r="D14" s="16"/>
      <c r="E14" s="15"/>
      <c r="F14" s="16"/>
      <c r="G14" s="15"/>
      <c r="H14" s="15"/>
      <c r="I14" s="15"/>
      <c r="J14" s="15"/>
      <c r="K14" s="15"/>
      <c r="L14" s="15"/>
      <c r="M14" s="22"/>
    </row>
    <row r="15" spans="2:13" ht="15.75">
      <c r="C15" s="15"/>
      <c r="D15" s="15"/>
      <c r="E15" s="181" t="s">
        <v>1</v>
      </c>
      <c r="F15" s="181"/>
      <c r="G15" s="181"/>
      <c r="H15" s="181"/>
      <c r="I15" s="181"/>
      <c r="J15" s="181"/>
      <c r="K15" s="181"/>
      <c r="L15" s="181"/>
      <c r="M15" s="22"/>
    </row>
    <row r="16" spans="2:13" ht="15.75">
      <c r="C16" s="15"/>
      <c r="D16" s="20"/>
      <c r="E16" s="182" t="s">
        <v>5</v>
      </c>
      <c r="F16" s="182"/>
      <c r="G16" s="182" t="s">
        <v>6</v>
      </c>
      <c r="H16" s="182"/>
      <c r="I16" s="182" t="s">
        <v>7</v>
      </c>
      <c r="J16" s="182"/>
      <c r="K16" s="182" t="s">
        <v>8</v>
      </c>
      <c r="L16" s="182"/>
      <c r="M16" s="22"/>
    </row>
    <row r="17" spans="3:13">
      <c r="C17" s="160" t="s">
        <v>12</v>
      </c>
      <c r="D17" s="161"/>
      <c r="E17" s="178">
        <f>INTERCEPT(F6:F10,E6:E10)</f>
        <v>10073.494168039531</v>
      </c>
      <c r="F17" s="179"/>
      <c r="G17" s="178">
        <f>INTERCEPT(H6:H10,G6:G10)</f>
        <v>11.75925760634993</v>
      </c>
      <c r="H17" s="179"/>
      <c r="I17" s="178">
        <f>INTERCEPT(J6:J10,I6:I10)</f>
        <v>63600.825041699303</v>
      </c>
      <c r="J17" s="179"/>
      <c r="K17" s="180">
        <f>INTERCEPT(L6:L10,K6:K10)</f>
        <v>39.327837233660361</v>
      </c>
      <c r="L17" s="179"/>
      <c r="M17" s="15"/>
    </row>
    <row r="18" spans="3:13">
      <c r="C18" s="162" t="s">
        <v>13</v>
      </c>
      <c r="D18" s="163"/>
      <c r="E18" s="170">
        <f>SLOPE(F6:F10,E6:E10)</f>
        <v>-4.0581878088962071</v>
      </c>
      <c r="F18" s="171"/>
      <c r="G18" s="170">
        <f>SLOPE(H6:H10,G6:G10)</f>
        <v>-2.0901105001369597E-3</v>
      </c>
      <c r="H18" s="171"/>
      <c r="I18" s="170">
        <f>SLOPE(J6:J10,I6:I10)</f>
        <v>-8110.0578762635332</v>
      </c>
      <c r="J18" s="171"/>
      <c r="K18" s="172">
        <f>SLOPE(L6:L10,K6:K10)</f>
        <v>-4.1769813205720485</v>
      </c>
      <c r="L18" s="171"/>
      <c r="M18" s="15"/>
    </row>
    <row r="19" spans="3:13" ht="15" customHeight="1">
      <c r="C19" s="164" t="s">
        <v>14</v>
      </c>
      <c r="D19" s="165"/>
      <c r="E19" s="170">
        <f>E17</f>
        <v>10073.494168039531</v>
      </c>
      <c r="F19" s="171"/>
      <c r="G19" s="175">
        <f>EXP(G17)</f>
        <v>127932.44195611602</v>
      </c>
      <c r="H19" s="176"/>
      <c r="I19" s="170">
        <f>I17</f>
        <v>63600.825041699303</v>
      </c>
      <c r="J19" s="171"/>
      <c r="K19" s="177">
        <f>EXP(K17)</f>
        <v>1.2018843931713946E+17</v>
      </c>
      <c r="L19" s="176"/>
      <c r="M19" s="15"/>
    </row>
    <row r="20" spans="3:13" ht="15" customHeight="1">
      <c r="C20" s="166" t="s">
        <v>15</v>
      </c>
      <c r="D20" s="167"/>
      <c r="E20" s="170">
        <f>E18</f>
        <v>-4.0581878088962071</v>
      </c>
      <c r="F20" s="171"/>
      <c r="G20" s="170">
        <f>G18</f>
        <v>-2.0901105001369597E-3</v>
      </c>
      <c r="H20" s="171"/>
      <c r="I20" s="170">
        <f>I18</f>
        <v>-8110.0578762635332</v>
      </c>
      <c r="J20" s="171"/>
      <c r="K20" s="172">
        <f>K18</f>
        <v>-4.1769813205720485</v>
      </c>
      <c r="L20" s="171"/>
      <c r="M20" s="15"/>
    </row>
    <row r="21" spans="3:13">
      <c r="C21" s="168" t="s">
        <v>18</v>
      </c>
      <c r="D21" s="169"/>
      <c r="E21" s="173">
        <f>RSQ(F6:F10,E6:E10)</f>
        <v>0.51597832189329484</v>
      </c>
      <c r="F21" s="174"/>
      <c r="G21" s="173">
        <f>RSQ(H6:H10,G6:G10)</f>
        <v>0.51938184839197166</v>
      </c>
      <c r="H21" s="174"/>
      <c r="I21" s="173">
        <f>RSQ(J6:J10,I6:I10)</f>
        <v>0.51480822975043494</v>
      </c>
      <c r="J21" s="174"/>
      <c r="K21" s="173">
        <f>RSQ(L6:L10,K6:K10)</f>
        <v>0.51820755668334295</v>
      </c>
      <c r="L21" s="174"/>
      <c r="M21" s="15"/>
    </row>
    <row r="22" spans="3:13">
      <c r="C22" s="15"/>
      <c r="D22" s="15"/>
      <c r="E22" s="41">
        <f>E21</f>
        <v>0.51597832189329484</v>
      </c>
      <c r="F22" s="42"/>
      <c r="G22" s="41">
        <f>G21</f>
        <v>0.51938184839197166</v>
      </c>
      <c r="H22" s="42"/>
      <c r="I22" s="41">
        <f>I21</f>
        <v>0.51480822975043494</v>
      </c>
      <c r="J22" s="42"/>
      <c r="K22" s="41">
        <f>K21</f>
        <v>0.51820755668334295</v>
      </c>
      <c r="L22" s="15"/>
      <c r="M22" s="15"/>
    </row>
  </sheetData>
  <sheetProtection password="CE89" sheet="1" objects="1" scenarios="1"/>
  <mergeCells count="30">
    <mergeCell ref="E17:F17"/>
    <mergeCell ref="G17:H17"/>
    <mergeCell ref="I17:J17"/>
    <mergeCell ref="K17:L17"/>
    <mergeCell ref="E15:L15"/>
    <mergeCell ref="E16:F16"/>
    <mergeCell ref="G16:H16"/>
    <mergeCell ref="I16:J16"/>
    <mergeCell ref="K16:L16"/>
    <mergeCell ref="E18:F18"/>
    <mergeCell ref="G18:H18"/>
    <mergeCell ref="I18:J18"/>
    <mergeCell ref="K18:L18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C17:D17"/>
    <mergeCell ref="C18:D18"/>
    <mergeCell ref="C19:D19"/>
    <mergeCell ref="C20:D20"/>
    <mergeCell ref="C21:D21"/>
  </mergeCells>
  <conditionalFormatting sqref="M15">
    <cfRule type="expression" dxfId="29" priority="2">
      <formula>IF(M15=MAX(I15:P15),"","")</formula>
    </cfRule>
  </conditionalFormatting>
  <conditionalFormatting sqref="E21:L21">
    <cfRule type="cellIs" dxfId="28" priority="1" stopIfTrue="1" operator="equal">
      <formula>MAX($E$21:$L$21)</formula>
    </cfRule>
  </conditionalFormatting>
  <printOptions horizontalCentered="1" verticalCentered="1"/>
  <pageMargins left="1.1811023622047245" right="1.7716535433070868" top="0.98425196850393704" bottom="0.98425196850393704" header="0.9055118110236221" footer="0.51181102362204722"/>
  <pageSetup paperSize="9" scale="84" orientation="landscape" r:id="rId1"/>
  <headerFooter alignWithMargins="0">
    <oddHeader>&amp;C&amp;"Arial,Negrito Itálico"&amp;14Estudo Populacional - 
Matelândia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7C80"/>
    <pageSetUpPr fitToPage="1"/>
  </sheetPr>
  <dimension ref="A1:G34"/>
  <sheetViews>
    <sheetView showGridLines="0" view="pageBreakPreview" zoomScaleNormal="100" zoomScaleSheetLayoutView="100" workbookViewId="0">
      <selection activeCell="G4" sqref="G4"/>
    </sheetView>
  </sheetViews>
  <sheetFormatPr defaultColWidth="14.7109375" defaultRowHeight="15"/>
  <cols>
    <col min="1" max="16384" width="14.7109375" style="1"/>
  </cols>
  <sheetData>
    <row r="1" spans="1:7" ht="15.75">
      <c r="A1" s="2"/>
    </row>
    <row r="2" spans="1:7" ht="15.75">
      <c r="A2" s="3"/>
      <c r="B2" s="3" t="s">
        <v>44</v>
      </c>
      <c r="C2" s="4"/>
      <c r="D2" s="4"/>
      <c r="E2" s="4"/>
      <c r="F2" s="4"/>
    </row>
    <row r="3" spans="1:7" ht="16.5" thickBot="1">
      <c r="A3" s="2"/>
    </row>
    <row r="4" spans="1:7" ht="16.5" thickBot="1">
      <c r="A4" s="2"/>
      <c r="B4" s="56" t="s">
        <v>19</v>
      </c>
      <c r="C4" s="57" t="s">
        <v>5</v>
      </c>
      <c r="D4" s="58" t="s">
        <v>6</v>
      </c>
      <c r="E4" s="57" t="s">
        <v>7</v>
      </c>
      <c r="F4" s="59" t="s">
        <v>8</v>
      </c>
    </row>
    <row r="5" spans="1:7" ht="16.5" hidden="1" thickBot="1">
      <c r="A5" s="2"/>
      <c r="B5" s="38"/>
      <c r="C5" s="93">
        <f>'Dados-COPEL'!E22</f>
        <v>0.51597832189329484</v>
      </c>
      <c r="D5" s="93">
        <f>'Dados-COPEL'!G22</f>
        <v>0.51938184839197166</v>
      </c>
      <c r="E5" s="93">
        <f>'Dados-COPEL'!I22</f>
        <v>0.51480822975043494</v>
      </c>
      <c r="F5" s="93">
        <f>'Dados-COPEL'!K22</f>
        <v>0.51820755668334295</v>
      </c>
      <c r="G5" s="40">
        <f>MAX(C5:F5)</f>
        <v>0.51938184839197166</v>
      </c>
    </row>
    <row r="6" spans="1:7">
      <c r="B6" s="28">
        <v>2008</v>
      </c>
      <c r="C6" s="29">
        <f>'Dados-COPEL'!$E$19+('Dados-COPEL'!$E$20*B6)</f>
        <v>1924.6530477759479</v>
      </c>
      <c r="D6" s="30">
        <f>'Dados-COPEL'!$G$19*(EXP('Dados-COPEL'!$G$20*'QuUr-COPEL'!B6))</f>
        <v>1924.2964936368746</v>
      </c>
      <c r="E6" s="31">
        <f>'Dados-COPEL'!$I$19+('Dados-COPEL'!$I$20*LN('QuUr-COPEL'!B6))</f>
        <v>1924.6906594399552</v>
      </c>
      <c r="F6" s="32">
        <f>'Dados-COPEL'!$K$19*'QuUr-COPEL'!B6^'Dados-COPEL'!$K$20</f>
        <v>1924.3336720082095</v>
      </c>
    </row>
    <row r="7" spans="1:7">
      <c r="B7" s="23">
        <v>2009</v>
      </c>
      <c r="C7" s="24">
        <f>'Dados-COPEL'!$E$19+('Dados-COPEL'!$E$20*B7)</f>
        <v>1920.594859967051</v>
      </c>
      <c r="D7" s="25">
        <f>'Dados-COPEL'!$G$19*(EXP('Dados-COPEL'!$G$20*'QuUr-COPEL'!B7))</f>
        <v>1920.2787016074656</v>
      </c>
      <c r="E7" s="27">
        <f>'Dados-COPEL'!$I$19+('Dados-COPEL'!$I$20*LN('QuUr-COPEL'!B7))</f>
        <v>1920.6527913574027</v>
      </c>
      <c r="F7" s="26">
        <f>'Dados-COPEL'!$K$19*'QuUr-COPEL'!B7^'Dados-COPEL'!$K$20</f>
        <v>1920.3358857323044</v>
      </c>
    </row>
    <row r="8" spans="1:7">
      <c r="B8" s="23">
        <v>2010</v>
      </c>
      <c r="C8" s="24">
        <f>'Dados-COPEL'!$E$19+('Dados-COPEL'!$E$20*B8)</f>
        <v>1916.5366721581549</v>
      </c>
      <c r="D8" s="25">
        <f>'Dados-COPEL'!$G$19*(EXP('Dados-COPEL'!$G$20*'QuUr-COPEL'!B8))</f>
        <v>1916.2692984374894</v>
      </c>
      <c r="E8" s="27">
        <f>'Dados-COPEL'!$I$19+('Dados-COPEL'!$I$20*LN('QuUr-COPEL'!B8))</f>
        <v>1916.6169326643794</v>
      </c>
      <c r="F8" s="26">
        <f>'Dados-COPEL'!$K$19*'QuUr-COPEL'!B8^'Dados-COPEL'!$K$20</f>
        <v>1916.3483880699025</v>
      </c>
    </row>
    <row r="9" spans="1:7">
      <c r="B9" s="23">
        <v>2011</v>
      </c>
      <c r="C9" s="24">
        <f>'Dados-COPEL'!$E$19+('Dados-COPEL'!$E$20*B9)</f>
        <v>1912.4784843492589</v>
      </c>
      <c r="D9" s="25">
        <f>'Dados-COPEL'!$G$19*(EXP('Dados-COPEL'!$G$20*'QuUr-COPEL'!B9))</f>
        <v>1912.2682666116134</v>
      </c>
      <c r="E9" s="27">
        <f>'Dados-COPEL'!$I$19+('Dados-COPEL'!$I$20*LN('QuUr-COPEL'!B9))</f>
        <v>1912.5830813619905</v>
      </c>
      <c r="F9" s="26">
        <f>'Dados-COPEL'!$K$19*'QuUr-COPEL'!B9^'Dados-COPEL'!$K$20</f>
        <v>1912.3711474434888</v>
      </c>
    </row>
    <row r="10" spans="1:7">
      <c r="B10" s="23">
        <v>2012</v>
      </c>
      <c r="C10" s="24">
        <f>'Dados-COPEL'!$E$19+('Dados-COPEL'!$E$20*B10)</f>
        <v>1908.4202965403629</v>
      </c>
      <c r="D10" s="25">
        <f>'Dados-COPEL'!$G$19*(EXP('Dados-COPEL'!$G$20*'QuUr-COPEL'!B10))</f>
        <v>1908.2755886510759</v>
      </c>
      <c r="E10" s="27">
        <f>'Dados-COPEL'!$I$19+('Dados-COPEL'!$I$20*LN('QuUr-COPEL'!B10))</f>
        <v>1908.5512354543098</v>
      </c>
      <c r="F10" s="26">
        <f>'Dados-COPEL'!$K$19*'QuUr-COPEL'!B10^'Dados-COPEL'!$K$20</f>
        <v>1908.4041323880911</v>
      </c>
    </row>
    <row r="11" spans="1:7">
      <c r="B11" s="23">
        <v>2013</v>
      </c>
      <c r="C11" s="24">
        <f>'Dados-COPEL'!$E$19+('Dados-COPEL'!$E$20*B11)</f>
        <v>1904.3621087314668</v>
      </c>
      <c r="D11" s="25">
        <f>'Dados-COPEL'!$G$19*(EXP('Dados-COPEL'!$G$20*'QuUr-COPEL'!B11))</f>
        <v>1904.2912471136096</v>
      </c>
      <c r="E11" s="27">
        <f>'Dados-COPEL'!$I$19+('Dados-COPEL'!$I$20*LN('QuUr-COPEL'!B11))</f>
        <v>1904.5213929484089</v>
      </c>
      <c r="F11" s="26">
        <f>'Dados-COPEL'!$K$19*'QuUr-COPEL'!B11^'Dados-COPEL'!$K$20</f>
        <v>1904.4473115508497</v>
      </c>
    </row>
    <row r="12" spans="1:7">
      <c r="B12" s="23">
        <v>2014</v>
      </c>
      <c r="C12" s="24">
        <f>'Dados-COPEL'!$E$19+('Dados-COPEL'!$E$20*B12)</f>
        <v>1900.3039209225699</v>
      </c>
      <c r="D12" s="25">
        <f>'Dados-COPEL'!$G$19*(EXP('Dados-COPEL'!$G$20*'QuUr-COPEL'!B12))</f>
        <v>1900.3152245933659</v>
      </c>
      <c r="E12" s="27">
        <f>'Dados-COPEL'!$I$19+('Dados-COPEL'!$I$20*LN('QuUr-COPEL'!B12))</f>
        <v>1900.4935518543134</v>
      </c>
      <c r="F12" s="26">
        <f>'Dados-COPEL'!$K$19*'QuUr-COPEL'!B12^'Dados-COPEL'!$K$20</f>
        <v>1900.50065369052</v>
      </c>
    </row>
    <row r="13" spans="1:7">
      <c r="B13" s="60">
        <v>2015</v>
      </c>
      <c r="C13" s="61">
        <f>'Dados-COPEL'!$E$19+('Dados-COPEL'!$E$20*B13)</f>
        <v>1896.2457331136739</v>
      </c>
      <c r="D13" s="62">
        <f>'Dados-COPEL'!$G$19*(EXP('Dados-COPEL'!$G$20*'QuUr-COPEL'!B13))</f>
        <v>1896.3475037208379</v>
      </c>
      <c r="E13" s="63">
        <f>'Dados-COPEL'!$I$19+('Dados-COPEL'!$I$20*LN('QuUr-COPEL'!B13))</f>
        <v>1896.4677101850175</v>
      </c>
      <c r="F13" s="64">
        <f>'Dados-COPEL'!$K$19*'QuUr-COPEL'!B13^'Dados-COPEL'!$K$20</f>
        <v>1896.5641276770609</v>
      </c>
    </row>
    <row r="14" spans="1:7">
      <c r="B14" s="23">
        <v>2016</v>
      </c>
      <c r="C14" s="24">
        <f>'Dados-COPEL'!$E$19+('Dados-COPEL'!$E$20*B14)</f>
        <v>1892.1875453047778</v>
      </c>
      <c r="D14" s="25">
        <f>'Dados-COPEL'!$G$19*(EXP('Dados-COPEL'!$G$20*'QuUr-COPEL'!B14))</f>
        <v>1892.3880671627851</v>
      </c>
      <c r="E14" s="27">
        <f>'Dados-COPEL'!$I$19+('Dados-COPEL'!$I$20*LN('QuUr-COPEL'!B14))</f>
        <v>1892.4438659564621</v>
      </c>
      <c r="F14" s="26">
        <f>'Dados-COPEL'!$K$19*'QuUr-COPEL'!B14^'Dados-COPEL'!$K$20</f>
        <v>1892.6377024911619</v>
      </c>
    </row>
    <row r="15" spans="1:7">
      <c r="B15" s="23">
        <v>2017</v>
      </c>
      <c r="C15" s="24">
        <f>'Dados-COPEL'!$E$19+('Dados-COPEL'!$E$20*B15)</f>
        <v>1888.1293574958818</v>
      </c>
      <c r="D15" s="25">
        <f>'Dados-COPEL'!$G$19*(EXP('Dados-COPEL'!$G$20*'QuUr-COPEL'!B15))</f>
        <v>1888.4368976221572</v>
      </c>
      <c r="E15" s="27">
        <f>'Dados-COPEL'!$I$19+('Dados-COPEL'!$I$20*LN('QuUr-COPEL'!B15))</f>
        <v>1888.4220171875786</v>
      </c>
      <c r="F15" s="26">
        <f>'Dados-COPEL'!$K$19*'QuUr-COPEL'!B15^'Dados-COPEL'!$K$20</f>
        <v>1888.7213472238204</v>
      </c>
    </row>
    <row r="16" spans="1:7">
      <c r="B16" s="23">
        <v>2018</v>
      </c>
      <c r="C16" s="24">
        <f>'Dados-COPEL'!$E$19+('Dados-COPEL'!$E$20*B16)</f>
        <v>1884.0711696869857</v>
      </c>
      <c r="D16" s="25">
        <f>'Dados-COPEL'!$G$19*(EXP('Dados-COPEL'!$G$20*'QuUr-COPEL'!B16))</f>
        <v>1884.4939778380194</v>
      </c>
      <c r="E16" s="27">
        <f>'Dados-COPEL'!$I$19+('Dados-COPEL'!$I$20*LN('QuUr-COPEL'!B16))</f>
        <v>1884.4021619001869</v>
      </c>
      <c r="F16" s="26">
        <f>'Dados-COPEL'!$K$19*'QuUr-COPEL'!B16^'Dados-COPEL'!$K$20</f>
        <v>1884.8150310758406</v>
      </c>
    </row>
    <row r="17" spans="2:6">
      <c r="B17" s="23">
        <v>2019</v>
      </c>
      <c r="C17" s="24">
        <f>'Dados-COPEL'!$E$19+('Dados-COPEL'!$E$20*B17)</f>
        <v>1880.0129818780897</v>
      </c>
      <c r="D17" s="25">
        <f>'Dados-COPEL'!$G$19*(EXP('Dados-COPEL'!$G$20*'QuUr-COPEL'!B17))</f>
        <v>1880.5592905854762</v>
      </c>
      <c r="E17" s="27">
        <f>'Dados-COPEL'!$I$19+('Dados-COPEL'!$I$20*LN('QuUr-COPEL'!B17))</f>
        <v>1880.3842981190901</v>
      </c>
      <c r="F17" s="26">
        <f>'Dados-COPEL'!$K$19*'QuUr-COPEL'!B17^'Dados-COPEL'!$K$20</f>
        <v>1880.9187233574285</v>
      </c>
    </row>
    <row r="18" spans="2:6">
      <c r="B18" s="23">
        <v>2020</v>
      </c>
      <c r="C18" s="24">
        <f>'Dados-COPEL'!$E$19+('Dados-COPEL'!$E$20*B18)</f>
        <v>1875.9547940691937</v>
      </c>
      <c r="D18" s="25">
        <f>'Dados-COPEL'!$G$19*(EXP('Dados-COPEL'!$G$20*'QuUr-COPEL'!B18))</f>
        <v>1876.6328186755966</v>
      </c>
      <c r="E18" s="27">
        <f>'Dados-COPEL'!$I$19+('Dados-COPEL'!$I$20*LN('QuUr-COPEL'!B18))</f>
        <v>1876.3684238720161</v>
      </c>
      <c r="F18" s="26">
        <f>'Dados-COPEL'!$K$19*'QuUr-COPEL'!B18^'Dados-COPEL'!$K$20</f>
        <v>1877.0323934877822</v>
      </c>
    </row>
    <row r="19" spans="2:6">
      <c r="B19" s="23">
        <v>2021</v>
      </c>
      <c r="C19" s="24">
        <f>'Dados-COPEL'!$E$19+('Dados-COPEL'!$E$20*B19)</f>
        <v>1871.8966062602976</v>
      </c>
      <c r="D19" s="25">
        <f>'Dados-COPEL'!$G$19*(EXP('Dados-COPEL'!$G$20*'QuUr-COPEL'!B19))</f>
        <v>1872.7145449553386</v>
      </c>
      <c r="E19" s="27">
        <f>'Dados-COPEL'!$I$19+('Dados-COPEL'!$I$20*LN('QuUr-COPEL'!B19))</f>
        <v>1872.3545371895962</v>
      </c>
      <c r="F19" s="26">
        <f>'Dados-COPEL'!$K$19*'QuUr-COPEL'!B19^'Dados-COPEL'!$K$20</f>
        <v>1873.1560109945622</v>
      </c>
    </row>
    <row r="20" spans="2:6">
      <c r="B20" s="23">
        <v>2022</v>
      </c>
      <c r="C20" s="24">
        <f>'Dados-COPEL'!$E$19+('Dados-COPEL'!$E$20*B20)</f>
        <v>1867.8384184513998</v>
      </c>
      <c r="D20" s="25">
        <f>'Dados-COPEL'!$G$19*(EXP('Dados-COPEL'!$G$20*'QuUr-COPEL'!B20))</f>
        <v>1868.804452307475</v>
      </c>
      <c r="E20" s="27">
        <f>'Dados-COPEL'!$I$19+('Dados-COPEL'!$I$20*LN('QuUr-COPEL'!B20))</f>
        <v>1868.3426361054298</v>
      </c>
      <c r="F20" s="26">
        <f>'Dados-COPEL'!$K$19*'QuUr-COPEL'!B20^'Dados-COPEL'!$K$20</f>
        <v>1869.2895455135392</v>
      </c>
    </row>
    <row r="21" spans="2:6">
      <c r="B21" s="23">
        <v>2023</v>
      </c>
      <c r="C21" s="24">
        <f>'Dados-COPEL'!$E$19+('Dados-COPEL'!$E$20*B21)</f>
        <v>1863.7802306425037</v>
      </c>
      <c r="D21" s="25">
        <f>'Dados-COPEL'!$G$19*(EXP('Dados-COPEL'!$G$20*'QuUr-COPEL'!B21))</f>
        <v>1864.9025236505174</v>
      </c>
      <c r="E21" s="27">
        <f>'Dados-COPEL'!$I$19+('Dados-COPEL'!$I$20*LN('QuUr-COPEL'!B21))</f>
        <v>1864.3327186559909</v>
      </c>
      <c r="F21" s="26">
        <f>'Dados-COPEL'!$K$19*'QuUr-COPEL'!B21^'Dados-COPEL'!$K$20</f>
        <v>1865.4329667881034</v>
      </c>
    </row>
    <row r="22" spans="2:6">
      <c r="B22" s="23">
        <v>2024</v>
      </c>
      <c r="C22" s="24">
        <f>'Dados-COPEL'!$E$19+('Dados-COPEL'!$E$20*B22)</f>
        <v>1859.7220428336077</v>
      </c>
      <c r="D22" s="25">
        <f>'Dados-COPEL'!$G$19*(EXP('Dados-COPEL'!$G$20*'QuUr-COPEL'!B22))</f>
        <v>1861.0087419386427</v>
      </c>
      <c r="E22" s="27">
        <f>'Dados-COPEL'!$I$19+('Dados-COPEL'!$I$20*LN('QuUr-COPEL'!B22))</f>
        <v>1860.3247828806925</v>
      </c>
      <c r="F22" s="26">
        <f>'Dados-COPEL'!$K$19*'QuUr-COPEL'!B22^'Dados-COPEL'!$K$20</f>
        <v>1861.5862446688559</v>
      </c>
    </row>
    <row r="23" spans="2:6">
      <c r="B23" s="60">
        <v>2025</v>
      </c>
      <c r="C23" s="61">
        <f>'Dados-COPEL'!$E$19+('Dados-COPEL'!$E$20*B23)</f>
        <v>1855.6638550247117</v>
      </c>
      <c r="D23" s="62">
        <f>'Dados-COPEL'!$G$19*(EXP('Dados-COPEL'!$G$20*'QuUr-COPEL'!B23))</f>
        <v>1857.1230901616186</v>
      </c>
      <c r="E23" s="63">
        <f>'Dados-COPEL'!$I$19+('Dados-COPEL'!$I$20*LN('QuUr-COPEL'!B23))</f>
        <v>1856.3188268218364</v>
      </c>
      <c r="F23" s="64">
        <f>'Dados-COPEL'!$K$19*'QuUr-COPEL'!B23^'Dados-COPEL'!$K$20</f>
        <v>1857.7493491131745</v>
      </c>
    </row>
    <row r="24" spans="2:6">
      <c r="B24" s="23">
        <v>2026</v>
      </c>
      <c r="C24" s="24">
        <f>'Dados-COPEL'!$E$19+('Dados-COPEL'!$E$20*B24)</f>
        <v>1851.6056672158156</v>
      </c>
      <c r="D24" s="25">
        <f>'Dados-COPEL'!$G$19*(EXP('Dados-COPEL'!$G$20*'QuUr-COPEL'!B24))</f>
        <v>1853.2455513447285</v>
      </c>
      <c r="E24" s="27">
        <f>'Dados-COPEL'!$I$19+('Dados-COPEL'!$I$20*LN('QuUr-COPEL'!B24))</f>
        <v>1852.3148485246275</v>
      </c>
      <c r="F24" s="26">
        <f>'Dados-COPEL'!$K$19*'QuUr-COPEL'!B24^'Dados-COPEL'!$K$20</f>
        <v>1853.9222501847614</v>
      </c>
    </row>
    <row r="25" spans="2:6">
      <c r="B25" s="23">
        <v>2027</v>
      </c>
      <c r="C25" s="24">
        <f>'Dados-COPEL'!$E$19+('Dados-COPEL'!$E$20*B25)</f>
        <v>1847.5474794069196</v>
      </c>
      <c r="D25" s="25">
        <f>'Dados-COPEL'!$G$19*(EXP('Dados-COPEL'!$G$20*'QuUr-COPEL'!B25))</f>
        <v>1849.3761085486981</v>
      </c>
      <c r="E25" s="27">
        <f>'Dados-COPEL'!$I$19+('Dados-COPEL'!$I$20*LN('QuUr-COPEL'!B25))</f>
        <v>1848.3128460371736</v>
      </c>
      <c r="F25" s="26">
        <f>'Dados-COPEL'!$K$19*'QuUr-COPEL'!B25^'Dados-COPEL'!$K$20</f>
        <v>1850.1049180532548</v>
      </c>
    </row>
    <row r="26" spans="2:6">
      <c r="B26" s="23">
        <v>2028</v>
      </c>
      <c r="C26" s="24">
        <f>'Dados-COPEL'!$E$19+('Dados-COPEL'!$E$20*B26)</f>
        <v>1843.4892915980236</v>
      </c>
      <c r="D26" s="25">
        <f>'Dados-COPEL'!$G$19*(EXP('Dados-COPEL'!$G$20*'QuUr-COPEL'!B26))</f>
        <v>1845.5147448696205</v>
      </c>
      <c r="E26" s="27">
        <f>'Dados-COPEL'!$I$19+('Dados-COPEL'!$I$20*LN('QuUr-COPEL'!B26))</f>
        <v>1844.3128174104568</v>
      </c>
      <c r="F26" s="26">
        <f>'Dados-COPEL'!$K$19*'QuUr-COPEL'!B26^'Dados-COPEL'!$K$20</f>
        <v>1846.2973229937536</v>
      </c>
    </row>
    <row r="27" spans="2:6">
      <c r="B27" s="23">
        <v>2029</v>
      </c>
      <c r="C27" s="24">
        <f>'Dados-COPEL'!$E$19+('Dados-COPEL'!$E$20*B27)</f>
        <v>1839.4311037891275</v>
      </c>
      <c r="D27" s="25">
        <f>'Dados-COPEL'!$G$19*(EXP('Dados-COPEL'!$G$20*'QuUr-COPEL'!B27))</f>
        <v>1841.6614434388832</v>
      </c>
      <c r="E27" s="27">
        <f>'Dados-COPEL'!$I$19+('Dados-COPEL'!$I$20*LN('QuUr-COPEL'!B27))</f>
        <v>1840.3147606983475</v>
      </c>
      <c r="F27" s="26">
        <f>'Dados-COPEL'!$K$19*'QuUr-COPEL'!B27^'Dados-COPEL'!$K$20</f>
        <v>1842.4994353864308</v>
      </c>
    </row>
    <row r="28" spans="2:6">
      <c r="B28" s="23">
        <v>2030</v>
      </c>
      <c r="C28" s="24">
        <f>'Dados-COPEL'!$E$19+('Dados-COPEL'!$E$20*B28)</f>
        <v>1835.3729159802315</v>
      </c>
      <c r="D28" s="25">
        <f>'Dados-COPEL'!$G$19*(EXP('Dados-COPEL'!$G$20*'QuUr-COPEL'!B28))</f>
        <v>1837.8161874230943</v>
      </c>
      <c r="E28" s="27">
        <f>'Dados-COPEL'!$I$19+('Dados-COPEL'!$I$20*LN('QuUr-COPEL'!B28))</f>
        <v>1836.3186739575976</v>
      </c>
      <c r="F28" s="26">
        <f>'Dados-COPEL'!$K$19*'QuUr-COPEL'!B28^'Dados-COPEL'!$K$20</f>
        <v>1838.7112257160982</v>
      </c>
    </row>
    <row r="29" spans="2:6">
      <c r="B29" s="23">
        <v>2031</v>
      </c>
      <c r="C29" s="24">
        <f>'Dados-COPEL'!$E$19+('Dados-COPEL'!$E$20*B29)</f>
        <v>1831.3147281713354</v>
      </c>
      <c r="D29" s="25">
        <f>'Dados-COPEL'!$G$19*(EXP('Dados-COPEL'!$G$20*'QuUr-COPEL'!B29))</f>
        <v>1833.9789600240092</v>
      </c>
      <c r="E29" s="27">
        <f>'Dados-COPEL'!$I$19+('Dados-COPEL'!$I$20*LN('QuUr-COPEL'!B29))</f>
        <v>1832.3245552478256</v>
      </c>
      <c r="F29" s="26">
        <f>'Dados-COPEL'!$K$19*'QuUr-COPEL'!B29^'Dados-COPEL'!$K$20</f>
        <v>1834.9326645717813</v>
      </c>
    </row>
    <row r="30" spans="2:6">
      <c r="B30" s="23">
        <v>2032</v>
      </c>
      <c r="C30" s="24">
        <f>'Dados-COPEL'!$E$19+('Dados-COPEL'!$E$20*B30)</f>
        <v>1827.2565403624394</v>
      </c>
      <c r="D30" s="25">
        <f>'Dados-COPEL'!$G$19*(EXP('Dados-COPEL'!$G$20*'QuUr-COPEL'!B30))</f>
        <v>1830.1497444784559</v>
      </c>
      <c r="E30" s="27">
        <f>'Dados-COPEL'!$I$19+('Dados-COPEL'!$I$20*LN('QuUr-COPEL'!B30))</f>
        <v>1828.332402631524</v>
      </c>
      <c r="F30" s="26">
        <f>'Dados-COPEL'!$K$19*'QuUr-COPEL'!B30^'Dados-COPEL'!$K$20</f>
        <v>1831.1637226463015</v>
      </c>
    </row>
    <row r="31" spans="2:6">
      <c r="B31" s="23">
        <v>2033</v>
      </c>
      <c r="C31" s="24">
        <f>'Dados-COPEL'!$E$19+('Dados-COPEL'!$E$20*B31)</f>
        <v>1823.1983525535416</v>
      </c>
      <c r="D31" s="25">
        <f>'Dados-COPEL'!$G$19*(EXP('Dados-COPEL'!$G$20*'QuUr-COPEL'!B31))</f>
        <v>1826.3285240582632</v>
      </c>
      <c r="E31" s="27">
        <f>'Dados-COPEL'!$I$19+('Dados-COPEL'!$I$20*LN('QuUr-COPEL'!B31))</f>
        <v>1824.342214174023</v>
      </c>
      <c r="F31" s="26">
        <f>'Dados-COPEL'!$K$19*'QuUr-COPEL'!B31^'Dados-COPEL'!$K$20</f>
        <v>1827.4043707358644</v>
      </c>
    </row>
    <row r="32" spans="2:6">
      <c r="B32" s="23">
        <v>2034</v>
      </c>
      <c r="C32" s="24">
        <f>'Dados-COPEL'!$E$19+('Dados-COPEL'!$E$20*B32)</f>
        <v>1819.1401647446455</v>
      </c>
      <c r="D32" s="25">
        <f>'Dados-COPEL'!$G$19*(EXP('Dados-COPEL'!$G$20*'QuUr-COPEL'!B32))</f>
        <v>1822.5152820701876</v>
      </c>
      <c r="E32" s="27">
        <f>'Dados-COPEL'!$I$19+('Dados-COPEL'!$I$20*LN('QuUr-COPEL'!B32))</f>
        <v>1820.3539879435339</v>
      </c>
      <c r="F32" s="26">
        <f>'Dados-COPEL'!$K$19*'QuUr-COPEL'!B32^'Dados-COPEL'!$K$20</f>
        <v>1823.6545797396341</v>
      </c>
    </row>
    <row r="33" spans="2:6">
      <c r="B33" s="60">
        <v>2035</v>
      </c>
      <c r="C33" s="61">
        <f>'Dados-COPEL'!$E$19+('Dados-COPEL'!$E$20*B33)</f>
        <v>1815.0819769357495</v>
      </c>
      <c r="D33" s="62">
        <f>'Dados-COPEL'!$G$19*(EXP('Dados-COPEL'!$G$20*'QuUr-COPEL'!B33))</f>
        <v>1818.7100018558385</v>
      </c>
      <c r="E33" s="63">
        <f>'Dados-COPEL'!$I$19+('Dados-COPEL'!$I$20*LN('QuUr-COPEL'!B33))</f>
        <v>1816.3677220111058</v>
      </c>
      <c r="F33" s="64">
        <f>'Dados-COPEL'!$K$19*'QuUr-COPEL'!B33^'Dados-COPEL'!$K$20</f>
        <v>1819.9143206593415</v>
      </c>
    </row>
    <row r="34" spans="2:6" ht="15.75" thickBot="1">
      <c r="B34" s="33">
        <v>2036</v>
      </c>
      <c r="C34" s="34">
        <f>'Dados-COPEL'!$E$19+('Dados-COPEL'!$E$20*B34)</f>
        <v>1811.0237891268534</v>
      </c>
      <c r="D34" s="35">
        <f>'Dados-COPEL'!$G$19*(EXP('Dados-COPEL'!$G$20*'QuUr-COPEL'!B34))</f>
        <v>1814.9126667916084</v>
      </c>
      <c r="E34" s="36">
        <f>'Dados-COPEL'!$I$19+('Dados-COPEL'!$I$20*LN('QuUr-COPEL'!B34))</f>
        <v>1812.3834144506109</v>
      </c>
      <c r="F34" s="37">
        <f>'Dados-COPEL'!$K$19*'QuUr-COPEL'!B34^'Dados-COPEL'!$K$20</f>
        <v>1816.1835645988363</v>
      </c>
    </row>
  </sheetData>
  <sheetProtection password="CE89" sheet="1" objects="1" scenarios="1"/>
  <conditionalFormatting sqref="G6">
    <cfRule type="expression" priority="7" stopIfTrue="1">
      <formula>IF($G$5=$G$6,"SIM","NÃO")</formula>
    </cfRule>
  </conditionalFormatting>
  <conditionalFormatting sqref="G14">
    <cfRule type="expression" dxfId="27" priority="6">
      <formula>IF($F$14&gt;=$G$5,,)</formula>
    </cfRule>
  </conditionalFormatting>
  <conditionalFormatting sqref="G13">
    <cfRule type="expression" dxfId="26" priority="5">
      <formula>IF($E$5=$G$5,,)</formula>
    </cfRule>
  </conditionalFormatting>
  <conditionalFormatting sqref="E6:E34">
    <cfRule type="expression" dxfId="25" priority="4" stopIfTrue="1">
      <formula>$E$5=$G$5</formula>
    </cfRule>
  </conditionalFormatting>
  <conditionalFormatting sqref="F6:F34">
    <cfRule type="expression" dxfId="24" priority="3">
      <formula>$F$5=$G$5</formula>
    </cfRule>
  </conditionalFormatting>
  <conditionalFormatting sqref="D6:D34">
    <cfRule type="expression" dxfId="23" priority="2">
      <formula>$D$5=$G$5</formula>
    </cfRule>
  </conditionalFormatting>
  <conditionalFormatting sqref="C6:C34">
    <cfRule type="expression" dxfId="22" priority="1">
      <formula>$C$5=$G$5</formula>
    </cfRule>
  </conditionalFormatting>
  <printOptions horizontalCentered="1"/>
  <pageMargins left="0.78740157480314965" right="0.78740157480314965" top="1.9685039370078741" bottom="0.98425196850393704" header="1.7716535433070868" footer="0.51181102362204722"/>
  <pageSetup paperSize="9" scale="93" orientation="portrait" r:id="rId1"/>
  <headerFooter alignWithMargins="0">
    <oddHeader>&amp;C&amp;"Arial,Negrito Itálico"&amp;14Estudo Populacional - Matelândia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7C80"/>
    <pageSetUpPr fitToPage="1"/>
  </sheetPr>
  <dimension ref="D4"/>
  <sheetViews>
    <sheetView zoomScale="130" zoomScaleNormal="130" workbookViewId="0">
      <selection activeCell="N31" sqref="N31:N32"/>
    </sheetView>
  </sheetViews>
  <sheetFormatPr defaultRowHeight="12"/>
  <cols>
    <col min="1" max="1" width="3.85546875" customWidth="1"/>
  </cols>
  <sheetData>
    <row r="4" spans="4:4">
      <c r="D4" t="s">
        <v>20</v>
      </c>
    </row>
  </sheetData>
  <printOptions horizontalCentered="1"/>
  <pageMargins left="0.78740157480314965" right="0.78740157480314965" top="1.9685039370078741" bottom="0.98425196850393704" header="1.5748031496062993" footer="0.51181102362204722"/>
  <pageSetup paperSize="9" scale="87" orientation="portrait" horizontalDpi="300" verticalDpi="300" r:id="rId1"/>
  <headerFooter alignWithMargins="0">
    <oddHeader>&amp;C&amp;"Arial,Negrito Itálico"&amp;14Estudo Populacional - Matelândia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7C80"/>
    <pageSetUpPr fitToPage="1"/>
  </sheetPr>
  <dimension ref="B2:G32"/>
  <sheetViews>
    <sheetView view="pageBreakPreview" zoomScaleNormal="100" zoomScaleSheetLayoutView="100" workbookViewId="0">
      <selection activeCell="C4" sqref="C4:F4"/>
    </sheetView>
  </sheetViews>
  <sheetFormatPr defaultColWidth="16.7109375" defaultRowHeight="15" customHeight="1"/>
  <cols>
    <col min="1" max="16384" width="16.7109375" style="43"/>
  </cols>
  <sheetData>
    <row r="2" spans="2:7" ht="15" customHeight="1">
      <c r="B2" s="158" t="s">
        <v>45</v>
      </c>
      <c r="C2" s="159"/>
    </row>
    <row r="3" spans="2:7" ht="15" customHeight="1" thickBot="1">
      <c r="C3" s="52">
        <f>'Dados-COPEL'!E22</f>
        <v>0.51597832189329484</v>
      </c>
      <c r="D3" s="52">
        <f>'Dados-COPEL'!G22</f>
        <v>0.51938184839197166</v>
      </c>
      <c r="E3" s="52">
        <f>'Dados-COPEL'!I22</f>
        <v>0.51480822975043494</v>
      </c>
      <c r="F3" s="52">
        <f>'Dados-COPEL'!K22</f>
        <v>0.51820755668334295</v>
      </c>
      <c r="G3" s="52">
        <f>MAX(C3:F3)</f>
        <v>0.51938184839197166</v>
      </c>
    </row>
    <row r="4" spans="2:7" ht="15" customHeight="1">
      <c r="B4" s="53" t="s">
        <v>21</v>
      </c>
      <c r="C4" s="141" t="s">
        <v>5</v>
      </c>
      <c r="D4" s="141" t="s">
        <v>6</v>
      </c>
      <c r="E4" s="141" t="s">
        <v>7</v>
      </c>
      <c r="F4" s="142" t="s">
        <v>8</v>
      </c>
    </row>
    <row r="5" spans="2:7" ht="15" customHeight="1">
      <c r="B5" s="54" t="s">
        <v>22</v>
      </c>
      <c r="C5" s="44">
        <f>('QuUr-COPEL'!C7/'QuUr-COPEL'!C6)-1</f>
        <v>-2.1085295417718752E-3</v>
      </c>
      <c r="D5" s="44">
        <f>('QuUr-COPEL'!D7/'QuUr-COPEL'!D6)-1</f>
        <v>-2.0879277401870677E-3</v>
      </c>
      <c r="E5" s="44">
        <f>('QuUr-COPEL'!E7/'QuUr-COPEL'!E6)-1</f>
        <v>-2.0979309390566359E-3</v>
      </c>
      <c r="F5" s="47">
        <f>('QuUr-COPEL'!F7/'QuUr-COPEL'!F6)-1</f>
        <v>-2.0774912033488802E-3</v>
      </c>
    </row>
    <row r="6" spans="2:7" ht="15" customHeight="1">
      <c r="B6" s="54" t="s">
        <v>23</v>
      </c>
      <c r="C6" s="44">
        <f>('QuUr-COPEL'!C8/'QuUr-COPEL'!C7)-1</f>
        <v>-2.1129848327124945E-3</v>
      </c>
      <c r="D6" s="44">
        <f>('QuUr-COPEL'!D8/'QuUr-COPEL'!D7)-1</f>
        <v>-2.0879277401868457E-3</v>
      </c>
      <c r="E6" s="44">
        <f>('QuUr-COPEL'!E8/'QuUr-COPEL'!E7)-1</f>
        <v>-2.1012953050045802E-3</v>
      </c>
      <c r="F6" s="47">
        <f>('QuUr-COPEL'!F8/'QuUr-COPEL'!F7)-1</f>
        <v>-2.0764584425194688E-3</v>
      </c>
    </row>
    <row r="7" spans="2:7" ht="15" customHeight="1">
      <c r="B7" s="54" t="s">
        <v>24</v>
      </c>
      <c r="C7" s="44">
        <f>('QuUr-COPEL'!C9/'QuUr-COPEL'!C8)-1</f>
        <v>-2.1174589914453312E-3</v>
      </c>
      <c r="D7" s="44">
        <f>('QuUr-COPEL'!D9/'QuUr-COPEL'!D8)-1</f>
        <v>-2.0879277401868457E-3</v>
      </c>
      <c r="E7" s="44">
        <f>('QuUr-COPEL'!E9/'QuUr-COPEL'!E8)-1</f>
        <v>-2.1046726832268936E-3</v>
      </c>
      <c r="F7" s="47">
        <f>('QuUr-COPEL'!F9/'QuUr-COPEL'!F8)-1</f>
        <v>-2.0754267079898803E-3</v>
      </c>
    </row>
    <row r="8" spans="2:7" ht="15" customHeight="1">
      <c r="B8" s="54" t="s">
        <v>25</v>
      </c>
      <c r="C8" s="44">
        <f>('QuUr-COPEL'!C10/'QuUr-COPEL'!C9)-1</f>
        <v>-2.1219521380795303E-3</v>
      </c>
      <c r="D8" s="44">
        <f>('QuUr-COPEL'!D10/'QuUr-COPEL'!D9)-1</f>
        <v>-2.0879277401869567E-3</v>
      </c>
      <c r="E8" s="44">
        <f>('QuUr-COPEL'!E10/'QuUr-COPEL'!E9)-1</f>
        <v>-2.1080631461036781E-3</v>
      </c>
      <c r="F8" s="47">
        <f>('QuUr-COPEL'!F10/'QuUr-COPEL'!F9)-1</f>
        <v>-2.0743959982354454E-3</v>
      </c>
    </row>
    <row r="9" spans="2:7" ht="15" customHeight="1">
      <c r="B9" s="54" t="s">
        <v>26</v>
      </c>
      <c r="C9" s="44">
        <f>('QuUr-COPEL'!C11/'QuUr-COPEL'!C10)-1</f>
        <v>-2.1264643937464189E-3</v>
      </c>
      <c r="D9" s="44">
        <f>('QuUr-COPEL'!D11/'QuUr-COPEL'!D10)-1</f>
        <v>-2.0879277401869567E-3</v>
      </c>
      <c r="E9" s="44">
        <f>('QuUr-COPEL'!E11/'QuUr-COPEL'!E10)-1</f>
        <v>-2.111466766540171E-3</v>
      </c>
      <c r="F9" s="47">
        <f>('QuUr-COPEL'!F11/'QuUr-COPEL'!F10)-1</f>
        <v>-2.0733663117203927E-3</v>
      </c>
    </row>
    <row r="10" spans="2:7" ht="15" customHeight="1">
      <c r="B10" s="54" t="s">
        <v>27</v>
      </c>
      <c r="C10" s="44">
        <f>('QuUr-COPEL'!C12/'QuUr-COPEL'!C11)-1</f>
        <v>-2.1309958806101648E-3</v>
      </c>
      <c r="D10" s="44">
        <f>('QuUr-COPEL'!D12/'QuUr-COPEL'!D11)-1</f>
        <v>-2.0879277401869567E-3</v>
      </c>
      <c r="E10" s="44">
        <f>('QuUr-COPEL'!E12/'QuUr-COPEL'!E11)-1</f>
        <v>-2.1148836180095998E-3</v>
      </c>
      <c r="F10" s="47">
        <f>('QuUr-COPEL'!F12/'QuUr-COPEL'!F11)-1</f>
        <v>-2.0723376469342636E-3</v>
      </c>
    </row>
    <row r="11" spans="2:7" ht="15" customHeight="1">
      <c r="B11" s="54" t="s">
        <v>28</v>
      </c>
      <c r="C11" s="44">
        <f>('QuUr-COPEL'!C13/'QuUr-COPEL'!C12)-1</f>
        <v>-2.1355467218768798E-3</v>
      </c>
      <c r="D11" s="44">
        <f>('QuUr-COPEL'!D13/'QuUr-COPEL'!D12)-1</f>
        <v>-2.0879277401868457E-3</v>
      </c>
      <c r="E11" s="44">
        <f>('QuUr-COPEL'!E13/'QuUr-COPEL'!E12)-1</f>
        <v>-2.1183137745286462E-3</v>
      </c>
      <c r="F11" s="47">
        <f>('QuUr-COPEL'!F13/'QuUr-COPEL'!F12)-1</f>
        <v>-2.0713100023485032E-3</v>
      </c>
    </row>
    <row r="12" spans="2:7" ht="15" customHeight="1">
      <c r="B12" s="54" t="s">
        <v>29</v>
      </c>
      <c r="C12" s="44">
        <f>('QuUr-COPEL'!C14/'QuUr-COPEL'!C13)-1</f>
        <v>-2.1401170418099413E-3</v>
      </c>
      <c r="D12" s="44">
        <f>('QuUr-COPEL'!D14/'QuUr-COPEL'!D13)-1</f>
        <v>-2.0879277401868457E-3</v>
      </c>
      <c r="E12" s="44">
        <f>('QuUr-COPEL'!E14/'QuUr-COPEL'!E13)-1</f>
        <v>-2.1217573106809828E-3</v>
      </c>
      <c r="F12" s="47">
        <f>('QuUr-COPEL'!F14/'QuUr-COPEL'!F13)-1</f>
        <v>-2.0702833764488782E-3</v>
      </c>
    </row>
    <row r="13" spans="2:7" ht="15" customHeight="1">
      <c r="B13" s="54" t="s">
        <v>30</v>
      </c>
      <c r="C13" s="44">
        <f>('QuUr-COPEL'!C15/'QuUr-COPEL'!C14)-1</f>
        <v>-2.1447069657370976E-3</v>
      </c>
      <c r="D13" s="44">
        <f>('QuUr-COPEL'!D15/'QuUr-COPEL'!D14)-1</f>
        <v>-2.0879277401869567E-3</v>
      </c>
      <c r="E13" s="44">
        <f>('QuUr-COPEL'!E15/'QuUr-COPEL'!E14)-1</f>
        <v>-2.1252143015881853E-3</v>
      </c>
      <c r="F13" s="47">
        <f>('QuUr-COPEL'!F15/'QuUr-COPEL'!F14)-1</f>
        <v>-2.0692577677104973E-3</v>
      </c>
    </row>
    <row r="14" spans="2:7" ht="15" customHeight="1">
      <c r="B14" s="54" t="s">
        <v>31</v>
      </c>
      <c r="C14" s="44">
        <f>('QuUr-COPEL'!C16/'QuUr-COPEL'!C15)-1</f>
        <v>-2.1493166200636793E-3</v>
      </c>
      <c r="D14" s="44">
        <f>('QuUr-COPEL'!D16/'QuUr-COPEL'!D15)-1</f>
        <v>-2.0879277401868457E-3</v>
      </c>
      <c r="E14" s="44">
        <f>('QuUr-COPEL'!E16/'QuUr-COPEL'!E15)-1</f>
        <v>-2.1286848229923327E-3</v>
      </c>
      <c r="F14" s="47">
        <f>('QuUr-COPEL'!F16/'QuUr-COPEL'!F15)-1</f>
        <v>-2.0682331746404437E-3</v>
      </c>
    </row>
    <row r="15" spans="2:7" ht="15" customHeight="1">
      <c r="B15" s="54" t="s">
        <v>32</v>
      </c>
      <c r="C15" s="44">
        <f>('QuUr-COPEL'!C17/'QuUr-COPEL'!C16)-1</f>
        <v>-2.1539461322844788E-3</v>
      </c>
      <c r="D15" s="44">
        <f>('QuUr-COPEL'!D17/'QuUr-COPEL'!D16)-1</f>
        <v>-2.0879277401869567E-3</v>
      </c>
      <c r="E15" s="44">
        <f>('QuUr-COPEL'!E17/'QuUr-COPEL'!E16)-1</f>
        <v>-2.1321689511570874E-3</v>
      </c>
      <c r="F15" s="47">
        <f>('QuUr-COPEL'!F17/'QuUr-COPEL'!F16)-1</f>
        <v>-2.0672095957279257E-3</v>
      </c>
    </row>
    <row r="16" spans="2:7" ht="15" customHeight="1">
      <c r="B16" s="54" t="s">
        <v>33</v>
      </c>
      <c r="C16" s="44">
        <f>('QuUr-COPEL'!C18/'QuUr-COPEL'!C17)-1</f>
        <v>-2.1585956309950749E-3</v>
      </c>
      <c r="D16" s="44">
        <f>('QuUr-COPEL'!D18/'QuUr-COPEL'!D17)-1</f>
        <v>-2.0879277401869567E-3</v>
      </c>
      <c r="E16" s="44">
        <f>('QuUr-COPEL'!E18/'QuUr-COPEL'!E17)-1</f>
        <v>-2.1356667629541803E-3</v>
      </c>
      <c r="F16" s="47">
        <f>('QuUr-COPEL'!F18/'QuUr-COPEL'!F17)-1</f>
        <v>-2.0661870294476081E-3</v>
      </c>
    </row>
    <row r="17" spans="2:6" ht="15" customHeight="1">
      <c r="B17" s="54" t="s">
        <v>34</v>
      </c>
      <c r="C17" s="44">
        <f>('QuUr-COPEL'!C19/'QuUr-COPEL'!C18)-1</f>
        <v>-2.1632652459036006E-3</v>
      </c>
      <c r="D17" s="44">
        <f>('QuUr-COPEL'!D19/'QuUr-COPEL'!D18)-1</f>
        <v>-2.0879277401869567E-3</v>
      </c>
      <c r="E17" s="44">
        <f>('QuUr-COPEL'!E19/'QuUr-COPEL'!E18)-1</f>
        <v>-2.1391783358499783E-3</v>
      </c>
      <c r="F17" s="47">
        <f>('QuUr-COPEL'!F19/'QuUr-COPEL'!F18)-1</f>
        <v>-2.0651654743246706E-3</v>
      </c>
    </row>
    <row r="18" spans="2:6" ht="15" customHeight="1">
      <c r="B18" s="54" t="s">
        <v>35</v>
      </c>
      <c r="C18" s="44">
        <f>('QuUr-COPEL'!C20/'QuUr-COPEL'!C19)-1</f>
        <v>-2.1679551078439552E-3</v>
      </c>
      <c r="D18" s="44">
        <f>('QuUr-COPEL'!D20/'QuUr-COPEL'!D19)-1</f>
        <v>-2.0879277401868457E-3</v>
      </c>
      <c r="E18" s="44">
        <f>('QuUr-COPEL'!E20/'QuUr-COPEL'!E19)-1</f>
        <v>-2.142703747863961E-3</v>
      </c>
      <c r="F18" s="47">
        <f>('QuUr-COPEL'!F20/'QuUr-COPEL'!F19)-1</f>
        <v>-2.0641449288412161E-3</v>
      </c>
    </row>
    <row r="19" spans="2:6" ht="15" customHeight="1">
      <c r="B19" s="54" t="s">
        <v>36</v>
      </c>
      <c r="C19" s="44">
        <f>('QuUr-COPEL'!C21/'QuUr-COPEL'!C20)-1</f>
        <v>-2.1726653487835756E-3</v>
      </c>
      <c r="D19" s="44">
        <f>('QuUr-COPEL'!D21/'QuUr-COPEL'!D20)-1</f>
        <v>-2.0879277401869567E-3</v>
      </c>
      <c r="E19" s="44">
        <f>('QuUr-COPEL'!E21/'QuUr-COPEL'!E20)-1</f>
        <v>-2.1462430776603147E-3</v>
      </c>
      <c r="F19" s="47">
        <f>('QuUr-COPEL'!F21/'QuUr-COPEL'!F20)-1</f>
        <v>-2.0631253915114334E-3</v>
      </c>
    </row>
    <row r="20" spans="2:6" ht="15" customHeight="1">
      <c r="B20" s="54" t="s">
        <v>37</v>
      </c>
      <c r="C20" s="44">
        <f>('QuUr-COPEL'!C22/'QuUr-COPEL'!C21)-1</f>
        <v>-2.1773961018446419E-3</v>
      </c>
      <c r="D20" s="44">
        <f>('QuUr-COPEL'!D22/'QuUr-COPEL'!D21)-1</f>
        <v>-2.0879277401869567E-3</v>
      </c>
      <c r="E20" s="44">
        <f>('QuUr-COPEL'!E22/'QuUr-COPEL'!E21)-1</f>
        <v>-2.1497964044678852E-3</v>
      </c>
      <c r="F20" s="47">
        <f>('QuUr-COPEL'!F22/'QuUr-COPEL'!F21)-1</f>
        <v>-2.0621068608381865E-3</v>
      </c>
    </row>
    <row r="21" spans="2:6" ht="15" customHeight="1">
      <c r="B21" s="54" t="s">
        <v>38</v>
      </c>
      <c r="C21" s="44">
        <f>('QuUr-COPEL'!C23/'QuUr-COPEL'!C22)-1</f>
        <v>-2.1821475013076297E-3</v>
      </c>
      <c r="D21" s="44">
        <f>('QuUr-COPEL'!D23/'QuUr-COPEL'!D22)-1</f>
        <v>-2.0879277401869567E-3</v>
      </c>
      <c r="E21" s="44">
        <f>('QuUr-COPEL'!E23/'QuUr-COPEL'!E22)-1</f>
        <v>-2.1533638081480122E-3</v>
      </c>
      <c r="F21" s="47">
        <f>('QuUr-COPEL'!F23/'QuUr-COPEL'!F22)-1</f>
        <v>-2.0610893353285586E-3</v>
      </c>
    </row>
    <row r="22" spans="2:6" ht="15" customHeight="1">
      <c r="B22" s="54" t="s">
        <v>39</v>
      </c>
      <c r="C22" s="44">
        <f>('QuUr-COPEL'!C24/'QuUr-COPEL'!C23)-1</f>
        <v>-2.1869196826286297E-3</v>
      </c>
      <c r="D22" s="44">
        <f>('QuUr-COPEL'!D24/'QuUr-COPEL'!D23)-1</f>
        <v>-2.0879277401869567E-3</v>
      </c>
      <c r="E22" s="44">
        <f>('QuUr-COPEL'!E24/'QuUr-COPEL'!E23)-1</f>
        <v>-2.1569453691659968E-3</v>
      </c>
      <c r="F22" s="47">
        <f>('QuUr-COPEL'!F24/'QuUr-COPEL'!F23)-1</f>
        <v>-2.0600728135041768E-3</v>
      </c>
    </row>
    <row r="23" spans="2:6" ht="15" customHeight="1">
      <c r="B23" s="54" t="s">
        <v>40</v>
      </c>
      <c r="C23" s="44">
        <f>('QuUr-COPEL'!C25/'QuUr-COPEL'!C24)-1</f>
        <v>-2.1917127824512272E-3</v>
      </c>
      <c r="D23" s="44">
        <f>('QuUr-COPEL'!D25/'QuUr-COPEL'!D24)-1</f>
        <v>-2.0879277401867347E-3</v>
      </c>
      <c r="E23" s="44">
        <f>('QuUr-COPEL'!E25/'QuUr-COPEL'!E24)-1</f>
        <v>-2.1605411686039799E-3</v>
      </c>
      <c r="F23" s="47">
        <f>('QuUr-COPEL'!F25/'QuUr-COPEL'!F24)-1</f>
        <v>-2.0590572938677942E-3</v>
      </c>
    </row>
    <row r="24" spans="2:6" ht="15" customHeight="1">
      <c r="B24" s="54" t="s">
        <v>42</v>
      </c>
      <c r="C24" s="44">
        <f>('QuUr-COPEL'!C26/'QuUr-COPEL'!C25)-1</f>
        <v>-2.1965269386196029E-3</v>
      </c>
      <c r="D24" s="44">
        <f>('QuUr-COPEL'!D26/'QuUr-COPEL'!D25)-1</f>
        <v>-2.0879277401868457E-3</v>
      </c>
      <c r="E24" s="44">
        <f>('QuUr-COPEL'!E26/'QuUr-COPEL'!E25)-1</f>
        <v>-2.1641512881831471E-3</v>
      </c>
      <c r="F24" s="47">
        <f>('QuUr-COPEL'!F26/'QuUr-COPEL'!F25)-1</f>
        <v>-2.058042774951252E-3</v>
      </c>
    </row>
    <row r="25" spans="2:6" ht="15" customHeight="1">
      <c r="B25" s="54" t="s">
        <v>41</v>
      </c>
      <c r="C25" s="44">
        <f>('QuUr-COPEL'!C27/'QuUr-COPEL'!C26)-1</f>
        <v>-2.201362290191633E-3</v>
      </c>
      <c r="D25" s="44">
        <f>('QuUr-COPEL'!D27/'QuUr-COPEL'!D26)-1</f>
        <v>-2.0879277401869567E-3</v>
      </c>
      <c r="E25" s="44">
        <f>('QuUr-COPEL'!E27/'QuUr-COPEL'!E26)-1</f>
        <v>-2.1677758102460754E-3</v>
      </c>
      <c r="F25" s="47">
        <f>('QuUr-COPEL'!F27/'QuUr-COPEL'!F26)-1</f>
        <v>-2.0570292552688496E-3</v>
      </c>
    </row>
    <row r="26" spans="2:6" ht="15" customHeight="1">
      <c r="B26" s="54" t="s">
        <v>43</v>
      </c>
      <c r="C26" s="44">
        <f>('QuUr-COPEL'!C28/'QuUr-COPEL'!C27)-1</f>
        <v>-2.2062189774525454E-3</v>
      </c>
      <c r="D26" s="44">
        <f>('QuUr-COPEL'!D28/'QuUr-COPEL'!D27)-1</f>
        <v>-2.0879277401869567E-3</v>
      </c>
      <c r="E26" s="44">
        <f>('QuUr-COPEL'!E28/'QuUr-COPEL'!E27)-1</f>
        <v>-2.1714148177747195E-3</v>
      </c>
      <c r="F26" s="47">
        <f>('QuUr-COPEL'!F28/'QuUr-COPEL'!F27)-1</f>
        <v>-2.0560167333446566E-3</v>
      </c>
    </row>
    <row r="27" spans="2:6" ht="15" customHeight="1">
      <c r="B27" s="54" t="s">
        <v>46</v>
      </c>
      <c r="C27" s="44">
        <f>('QuUr-COPEL'!C29/'QuUr-COPEL'!C28)-1</f>
        <v>-2.2110971419280201E-3</v>
      </c>
      <c r="D27" s="44">
        <f>('QuUr-COPEL'!D29/'QuUr-COPEL'!D28)-1</f>
        <v>-2.0879277401868457E-3</v>
      </c>
      <c r="E27" s="44">
        <f>('QuUr-COPEL'!E29/'QuUr-COPEL'!E28)-1</f>
        <v>-2.1750683944001814E-3</v>
      </c>
      <c r="F27" s="47">
        <f>('QuUr-COPEL'!F29/'QuUr-COPEL'!F28)-1</f>
        <v>-2.0550052077075165E-3</v>
      </c>
    </row>
    <row r="28" spans="2:6" ht="15" customHeight="1">
      <c r="B28" s="54" t="s">
        <v>47</v>
      </c>
      <c r="C28" s="44">
        <f>('QuUr-COPEL'!C30/'QuUr-COPEL'!C29)-1</f>
        <v>-2.2159969263985113E-3</v>
      </c>
      <c r="D28" s="44">
        <f>('QuUr-COPEL'!D30/'QuUr-COPEL'!D29)-1</f>
        <v>-2.0879277401869567E-3</v>
      </c>
      <c r="E28" s="44">
        <f>('QuUr-COPEL'!E30/'QuUr-COPEL'!E29)-1</f>
        <v>-2.1787366243977146E-3</v>
      </c>
      <c r="F28" s="47">
        <f>('QuUr-COPEL'!F30/'QuUr-COPEL'!F29)-1</f>
        <v>-2.0539946768888262E-3</v>
      </c>
    </row>
    <row r="29" spans="2:6" ht="15" customHeight="1">
      <c r="B29" s="54" t="s">
        <v>48</v>
      </c>
      <c r="C29" s="44">
        <f>('QuUr-COPEL'!C31/'QuUr-COPEL'!C30)-1</f>
        <v>-2.2209184749136801E-3</v>
      </c>
      <c r="D29" s="44">
        <f>('QuUr-COPEL'!D31/'QuUr-COPEL'!D30)-1</f>
        <v>-2.0879277401869567E-3</v>
      </c>
      <c r="E29" s="44">
        <f>('QuUr-COPEL'!E31/'QuUr-COPEL'!E30)-1</f>
        <v>-2.182419592716256E-3</v>
      </c>
      <c r="F29" s="47">
        <f>('QuUr-COPEL'!F31/'QuUr-COPEL'!F30)-1</f>
        <v>-2.0529851394195386E-3</v>
      </c>
    </row>
    <row r="30" spans="2:6" ht="15" customHeight="1">
      <c r="B30" s="54" t="s">
        <v>49</v>
      </c>
      <c r="C30" s="44">
        <f>('QuUr-COPEL'!C32/'QuUr-COPEL'!C31)-1</f>
        <v>-2.2258619328018314E-3</v>
      </c>
      <c r="D30" s="44">
        <f>('QuUr-COPEL'!D32/'QuUr-COPEL'!D31)-1</f>
        <v>-2.0879277401867347E-3</v>
      </c>
      <c r="E30" s="44">
        <f>('QuUr-COPEL'!E32/'QuUr-COPEL'!E31)-1</f>
        <v>-2.1861173849417881E-3</v>
      </c>
      <c r="F30" s="47">
        <f>('QuUr-COPEL'!F32/'QuUr-COPEL'!F31)-1</f>
        <v>-2.0519765938397105E-3</v>
      </c>
    </row>
    <row r="31" spans="2:6" ht="15" customHeight="1">
      <c r="B31" s="54" t="s">
        <v>50</v>
      </c>
      <c r="C31" s="44">
        <f>('QuUr-COPEL'!C33/'QuUr-COPEL'!C32)-1</f>
        <v>-2.2308274466941169E-3</v>
      </c>
      <c r="D31" s="44">
        <f>('QuUr-COPEL'!D33/'QuUr-COPEL'!D32)-1</f>
        <v>-2.0879277401869567E-3</v>
      </c>
      <c r="E31" s="44">
        <f>('QuUr-COPEL'!E33/'QuUr-COPEL'!E32)-1</f>
        <v>-2.1898300873509635E-3</v>
      </c>
      <c r="F31" s="47">
        <f>('QuUr-COPEL'!F33/'QuUr-COPEL'!F32)-1</f>
        <v>-2.0509690386798507E-3</v>
      </c>
    </row>
    <row r="32" spans="2:6" ht="15" customHeight="1" thickBot="1">
      <c r="B32" s="55" t="s">
        <v>65</v>
      </c>
      <c r="C32" s="48">
        <f>('QuUr-COPEL'!C34/'QuUr-COPEL'!C33)-1</f>
        <v>-2.2358151645288649E-3</v>
      </c>
      <c r="D32" s="48">
        <f>('QuUr-COPEL'!D34/'QuUr-COPEL'!D33)-1</f>
        <v>-2.0879277401868457E-3</v>
      </c>
      <c r="E32" s="48">
        <f>('QuUr-COPEL'!E34/'QuUr-COPEL'!E33)-1</f>
        <v>-2.1935577869020007E-3</v>
      </c>
      <c r="F32" s="51">
        <f>('QuUr-COPEL'!F34/'QuUr-COPEL'!F33)-1</f>
        <v>-2.0499624724935606E-3</v>
      </c>
    </row>
  </sheetData>
  <sheetProtection password="CE89" sheet="1" objects="1" scenarios="1"/>
  <mergeCells count="1">
    <mergeCell ref="B2:C2"/>
  </mergeCells>
  <conditionalFormatting sqref="F5:F32">
    <cfRule type="expression" dxfId="21" priority="3">
      <formula>$F$3=$G$3</formula>
    </cfRule>
  </conditionalFormatting>
  <conditionalFormatting sqref="C5">
    <cfRule type="expression" dxfId="20" priority="2">
      <formula>$C$3=$G$3</formula>
    </cfRule>
  </conditionalFormatting>
  <conditionalFormatting sqref="D5:D32">
    <cfRule type="expression" dxfId="19" priority="1">
      <formula>$D$3=$G$3</formula>
    </cfRule>
  </conditionalFormatting>
  <printOptions horizontalCentered="1" verticalCentered="1"/>
  <pageMargins left="1.1811023622047245" right="1.7716535433070868" top="0.98425196850393704" bottom="0.98425196850393704" header="2.3622047244094491" footer="0.51181102362204722"/>
  <pageSetup paperSize="9" scale="97" orientation="landscape" horizontalDpi="300" verticalDpi="300" r:id="rId1"/>
  <headerFooter alignWithMargins="0">
    <oddHeader>&amp;C&amp;"Arial,Negrito Itálico"&amp;14Estudo Populacional - Matelândia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B1:M22"/>
  <sheetViews>
    <sheetView showGridLines="0" view="pageBreakPreview" zoomScaleNormal="100" zoomScaleSheetLayoutView="100" workbookViewId="0">
      <selection activeCell="C7" sqref="C7"/>
    </sheetView>
  </sheetViews>
  <sheetFormatPr defaultColWidth="14.7109375" defaultRowHeight="15"/>
  <cols>
    <col min="1" max="2" width="14.7109375" style="1"/>
    <col min="3" max="3" width="16.7109375" style="1" customWidth="1"/>
    <col min="4" max="4" width="1.7109375" style="1" customWidth="1"/>
    <col min="5" max="12" width="10.7109375" style="1" customWidth="1"/>
    <col min="13" max="16384" width="14.7109375" style="1"/>
  </cols>
  <sheetData>
    <row r="1" spans="2:13" ht="15.75">
      <c r="C1" s="15"/>
      <c r="D1" s="17"/>
      <c r="E1" s="15"/>
      <c r="F1" s="15"/>
      <c r="G1" s="15"/>
      <c r="H1" s="15"/>
      <c r="I1" s="15"/>
      <c r="J1" s="15"/>
      <c r="K1" s="15"/>
      <c r="L1" s="15"/>
      <c r="M1" s="15"/>
    </row>
    <row r="2" spans="2:13" ht="15.75">
      <c r="C2" s="15"/>
      <c r="D2" s="18"/>
      <c r="E2" s="18" t="s">
        <v>45</v>
      </c>
      <c r="F2" s="19"/>
      <c r="G2" s="19"/>
      <c r="H2" s="19"/>
      <c r="I2" s="15"/>
      <c r="J2" s="15"/>
      <c r="K2" s="15"/>
      <c r="L2" s="15"/>
      <c r="M2" s="15"/>
    </row>
    <row r="3" spans="2:13" ht="5.0999999999999996" customHeight="1">
      <c r="C3" s="15"/>
      <c r="D3" s="17"/>
      <c r="E3" s="15"/>
      <c r="F3" s="15"/>
      <c r="G3" s="15"/>
      <c r="H3" s="15"/>
      <c r="I3" s="15"/>
      <c r="J3" s="15"/>
      <c r="K3" s="15"/>
      <c r="L3" s="15"/>
      <c r="M3" s="15"/>
    </row>
    <row r="4" spans="2:13" ht="15.75">
      <c r="B4" s="73" t="s">
        <v>51</v>
      </c>
      <c r="C4" s="73" t="s">
        <v>53</v>
      </c>
      <c r="D4" s="17"/>
      <c r="E4" s="65" t="s">
        <v>0</v>
      </c>
      <c r="F4" s="66"/>
      <c r="G4" s="67" t="s">
        <v>20</v>
      </c>
      <c r="H4" s="66"/>
      <c r="I4" s="65" t="s">
        <v>9</v>
      </c>
      <c r="J4" s="66"/>
      <c r="K4" s="67" t="s">
        <v>10</v>
      </c>
      <c r="L4" s="66"/>
      <c r="M4" s="15"/>
    </row>
    <row r="5" spans="2:13" ht="15.75">
      <c r="B5" s="74" t="s">
        <v>52</v>
      </c>
      <c r="C5" s="74" t="s">
        <v>54</v>
      </c>
      <c r="D5" s="15"/>
      <c r="E5" s="68" t="s">
        <v>2</v>
      </c>
      <c r="F5" s="72" t="s">
        <v>3</v>
      </c>
      <c r="G5" s="68" t="s">
        <v>2</v>
      </c>
      <c r="H5" s="69" t="s">
        <v>4</v>
      </c>
      <c r="I5" s="68" t="s">
        <v>11</v>
      </c>
      <c r="J5" s="69" t="s">
        <v>3</v>
      </c>
      <c r="K5" s="70" t="s">
        <v>11</v>
      </c>
      <c r="L5" s="69" t="s">
        <v>4</v>
      </c>
      <c r="M5" s="15"/>
    </row>
    <row r="6" spans="2:13">
      <c r="B6" s="139">
        <v>3.02</v>
      </c>
      <c r="C6" s="140">
        <v>680</v>
      </c>
      <c r="D6" s="15"/>
      <c r="E6" s="135">
        <v>1991</v>
      </c>
      <c r="F6" s="71">
        <f>C6*B6</f>
        <v>2053.6</v>
      </c>
      <c r="G6" s="7">
        <f>E6</f>
        <v>1991</v>
      </c>
      <c r="H6" s="8">
        <f>LN(F6)</f>
        <v>7.6273496295569307</v>
      </c>
      <c r="I6" s="9">
        <f>LN(E6)</f>
        <v>7.5963923040641959</v>
      </c>
      <c r="J6" s="10">
        <f>F6</f>
        <v>2053.6</v>
      </c>
      <c r="K6" s="9">
        <f t="shared" ref="K6:L10" si="0">LN(E6)</f>
        <v>7.5963923040641959</v>
      </c>
      <c r="L6" s="8">
        <f t="shared" si="0"/>
        <v>7.6273496295569307</v>
      </c>
      <c r="M6" s="15"/>
    </row>
    <row r="7" spans="2:13">
      <c r="B7" s="139">
        <v>3</v>
      </c>
      <c r="C7" s="140">
        <v>740</v>
      </c>
      <c r="D7" s="15"/>
      <c r="E7" s="135">
        <v>1996</v>
      </c>
      <c r="F7" s="5">
        <f>C7*B7</f>
        <v>2220</v>
      </c>
      <c r="G7" s="7">
        <f>E7</f>
        <v>1996</v>
      </c>
      <c r="H7" s="8">
        <f>LN(F7)</f>
        <v>7.7052624748663252</v>
      </c>
      <c r="I7" s="9">
        <f>LN(E7)</f>
        <v>7.5989004568714096</v>
      </c>
      <c r="J7" s="10">
        <f>F7</f>
        <v>2220</v>
      </c>
      <c r="K7" s="9">
        <f>LN(E7)</f>
        <v>7.5989004568714096</v>
      </c>
      <c r="L7" s="8">
        <f>LN(F7)</f>
        <v>7.7052624748663252</v>
      </c>
      <c r="M7" s="15"/>
    </row>
    <row r="8" spans="2:13">
      <c r="B8" s="139">
        <v>2.9</v>
      </c>
      <c r="C8" s="140">
        <v>748</v>
      </c>
      <c r="D8" s="15"/>
      <c r="E8" s="135">
        <v>2000</v>
      </c>
      <c r="F8" s="5">
        <f>C8*B8</f>
        <v>2169.1999999999998</v>
      </c>
      <c r="G8" s="7">
        <f>E8</f>
        <v>2000</v>
      </c>
      <c r="H8" s="8">
        <f>LN(F8)</f>
        <v>7.6821137149669054</v>
      </c>
      <c r="I8" s="9">
        <f>LN(E8)</f>
        <v>7.6009024595420822</v>
      </c>
      <c r="J8" s="10">
        <f>F8</f>
        <v>2169.1999999999998</v>
      </c>
      <c r="K8" s="9">
        <f t="shared" si="0"/>
        <v>7.6009024595420822</v>
      </c>
      <c r="L8" s="8">
        <f t="shared" si="0"/>
        <v>7.6821137149669054</v>
      </c>
      <c r="M8" s="15"/>
    </row>
    <row r="9" spans="2:13">
      <c r="B9" s="139">
        <v>2.8</v>
      </c>
      <c r="C9" s="140">
        <v>750</v>
      </c>
      <c r="D9" s="15"/>
      <c r="E9" s="135">
        <v>2007</v>
      </c>
      <c r="F9" s="5">
        <f>C9*B9</f>
        <v>2100</v>
      </c>
      <c r="G9" s="7">
        <f>E9</f>
        <v>2007</v>
      </c>
      <c r="H9" s="8">
        <f>LN(F9)</f>
        <v>7.6496926237115144</v>
      </c>
      <c r="I9" s="9">
        <f>LN(E9)</f>
        <v>7.604396348796338</v>
      </c>
      <c r="J9" s="10">
        <f>F9</f>
        <v>2100</v>
      </c>
      <c r="K9" s="9">
        <f t="shared" si="0"/>
        <v>7.604396348796338</v>
      </c>
      <c r="L9" s="8">
        <f t="shared" si="0"/>
        <v>7.6496926237115144</v>
      </c>
      <c r="M9" s="15"/>
    </row>
    <row r="10" spans="2:13">
      <c r="B10" s="139">
        <v>2.7</v>
      </c>
      <c r="C10" s="140">
        <v>750</v>
      </c>
      <c r="D10" s="15"/>
      <c r="E10" s="137">
        <v>2010</v>
      </c>
      <c r="F10" s="6">
        <f>C10*B10</f>
        <v>2025.0000000000002</v>
      </c>
      <c r="G10" s="11">
        <f>E10</f>
        <v>2010</v>
      </c>
      <c r="H10" s="12">
        <f>LN(F10)</f>
        <v>7.6133249795406392</v>
      </c>
      <c r="I10" s="13">
        <f>LN(E10)</f>
        <v>7.6058900010531216</v>
      </c>
      <c r="J10" s="14">
        <f>F10</f>
        <v>2025.0000000000002</v>
      </c>
      <c r="K10" s="13">
        <f t="shared" si="0"/>
        <v>7.6058900010531216</v>
      </c>
      <c r="L10" s="12">
        <f t="shared" si="0"/>
        <v>7.6133249795406392</v>
      </c>
      <c r="M10" s="15"/>
    </row>
    <row r="11" spans="2:13">
      <c r="C11" s="15"/>
      <c r="D11" s="15"/>
      <c r="E11" s="21" t="s">
        <v>16</v>
      </c>
      <c r="F11" s="15"/>
      <c r="G11" s="15"/>
      <c r="H11" s="15"/>
      <c r="I11" s="15"/>
      <c r="J11" s="15"/>
      <c r="K11" s="15"/>
      <c r="L11" s="15"/>
      <c r="M11" s="15"/>
    </row>
    <row r="12" spans="2:13">
      <c r="C12" s="15"/>
      <c r="D12" s="15"/>
      <c r="E12" s="21" t="s">
        <v>17</v>
      </c>
      <c r="F12" s="15"/>
      <c r="G12" s="15"/>
      <c r="H12" s="15"/>
      <c r="I12" s="15"/>
      <c r="J12" s="15"/>
      <c r="K12" s="15"/>
      <c r="L12" s="15"/>
      <c r="M12" s="15"/>
    </row>
    <row r="13" spans="2:13"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22"/>
    </row>
    <row r="14" spans="2:13">
      <c r="C14" s="15"/>
      <c r="D14" s="16"/>
      <c r="E14" s="15"/>
      <c r="F14" s="16"/>
      <c r="G14" s="15"/>
      <c r="H14" s="15"/>
      <c r="I14" s="15"/>
      <c r="J14" s="15"/>
      <c r="K14" s="15"/>
      <c r="L14" s="15"/>
      <c r="M14" s="22"/>
    </row>
    <row r="15" spans="2:13" ht="15.75">
      <c r="C15" s="15"/>
      <c r="D15" s="15"/>
      <c r="E15" s="181" t="s">
        <v>1</v>
      </c>
      <c r="F15" s="181"/>
      <c r="G15" s="181"/>
      <c r="H15" s="181"/>
      <c r="I15" s="181"/>
      <c r="J15" s="181"/>
      <c r="K15" s="181"/>
      <c r="L15" s="181"/>
      <c r="M15" s="22"/>
    </row>
    <row r="16" spans="2:13" ht="15.75">
      <c r="C16" s="15"/>
      <c r="D16" s="20"/>
      <c r="E16" s="182" t="s">
        <v>5</v>
      </c>
      <c r="F16" s="182"/>
      <c r="G16" s="182" t="s">
        <v>6</v>
      </c>
      <c r="H16" s="182"/>
      <c r="I16" s="182" t="s">
        <v>7</v>
      </c>
      <c r="J16" s="182"/>
      <c r="K16" s="182" t="s">
        <v>8</v>
      </c>
      <c r="L16" s="182"/>
      <c r="M16" s="22"/>
    </row>
    <row r="17" spans="3:13">
      <c r="C17" s="160" t="s">
        <v>12</v>
      </c>
      <c r="D17" s="161"/>
      <c r="E17" s="178">
        <f>INTERCEPT(F6:F10,E6:E10)</f>
        <v>9255.1304777594451</v>
      </c>
      <c r="F17" s="179"/>
      <c r="G17" s="178">
        <f>INTERCEPT(H6:H10,G6:G10)</f>
        <v>11.020099421442946</v>
      </c>
      <c r="H17" s="179"/>
      <c r="I17" s="178">
        <f>INTERCEPT(J6:J10,I6:I10)</f>
        <v>56217.502166863414</v>
      </c>
      <c r="J17" s="179"/>
      <c r="K17" s="180">
        <f>INTERCEPT(L6:L10,K6:K10)</f>
        <v>33.144684002554349</v>
      </c>
      <c r="L17" s="179"/>
      <c r="M17" s="15"/>
    </row>
    <row r="18" spans="3:13">
      <c r="C18" s="162" t="s">
        <v>13</v>
      </c>
      <c r="D18" s="163"/>
      <c r="E18" s="170">
        <f>SLOPE(F6:F10,E6:E10)</f>
        <v>-3.5693574958813703</v>
      </c>
      <c r="F18" s="171"/>
      <c r="G18" s="170">
        <f>SLOPE(H6:H10,G6:G10)</f>
        <v>-1.6816027273662949E-3</v>
      </c>
      <c r="H18" s="171"/>
      <c r="I18" s="170">
        <f>SLOPE(J6:J10,I6:I10)</f>
        <v>-7117.7257051207898</v>
      </c>
      <c r="J18" s="171"/>
      <c r="K18" s="172">
        <f>SLOPE(L6:L10,K6:K10)</f>
        <v>-3.3532616365528098</v>
      </c>
      <c r="L18" s="171"/>
      <c r="M18" s="15"/>
    </row>
    <row r="19" spans="3:13" ht="15" customHeight="1">
      <c r="C19" s="164" t="s">
        <v>14</v>
      </c>
      <c r="D19" s="165"/>
      <c r="E19" s="170">
        <f>E17</f>
        <v>9255.1304777594451</v>
      </c>
      <c r="F19" s="171"/>
      <c r="G19" s="175">
        <f>EXP(G17)</f>
        <v>61089.752940268663</v>
      </c>
      <c r="H19" s="176"/>
      <c r="I19" s="170">
        <f>I17</f>
        <v>56217.502166863414</v>
      </c>
      <c r="J19" s="171"/>
      <c r="K19" s="177">
        <f>EXP(K17)</f>
        <v>248058073632711.37</v>
      </c>
      <c r="L19" s="176"/>
      <c r="M19" s="15"/>
    </row>
    <row r="20" spans="3:13" ht="15" customHeight="1">
      <c r="C20" s="166" t="s">
        <v>15</v>
      </c>
      <c r="D20" s="167"/>
      <c r="E20" s="170">
        <f>E18</f>
        <v>-3.5693574958813703</v>
      </c>
      <c r="F20" s="171"/>
      <c r="G20" s="170">
        <f>G18</f>
        <v>-1.6816027273662949E-3</v>
      </c>
      <c r="H20" s="171"/>
      <c r="I20" s="170">
        <f>I18</f>
        <v>-7117.7257051207898</v>
      </c>
      <c r="J20" s="171"/>
      <c r="K20" s="172">
        <f>K18</f>
        <v>-3.3532616365528098</v>
      </c>
      <c r="L20" s="171"/>
      <c r="M20" s="15"/>
    </row>
    <row r="21" spans="3:13">
      <c r="C21" s="168" t="s">
        <v>18</v>
      </c>
      <c r="D21" s="169"/>
      <c r="E21" s="173">
        <f>RSQ(F6:F10,E6:E10)</f>
        <v>0.11875918255846242</v>
      </c>
      <c r="F21" s="174"/>
      <c r="G21" s="173">
        <f>RSQ(H6:H10,G6:G10)</f>
        <v>0.11859208106359075</v>
      </c>
      <c r="H21" s="174"/>
      <c r="I21" s="173">
        <f>RSQ(J6:J10,I6:I10)</f>
        <v>0.1179777206780086</v>
      </c>
      <c r="J21" s="174"/>
      <c r="K21" s="173">
        <f>RSQ(L6:L10,K6:K10)</f>
        <v>0.11780783279064301</v>
      </c>
      <c r="L21" s="174"/>
      <c r="M21" s="15"/>
    </row>
    <row r="22" spans="3:13">
      <c r="C22" s="15"/>
      <c r="D22" s="15"/>
      <c r="E22" s="41">
        <f>E21</f>
        <v>0.11875918255846242</v>
      </c>
      <c r="F22" s="42"/>
      <c r="G22" s="41">
        <f>G21</f>
        <v>0.11859208106359075</v>
      </c>
      <c r="H22" s="42"/>
      <c r="I22" s="41">
        <f>I21</f>
        <v>0.1179777206780086</v>
      </c>
      <c r="J22" s="42"/>
      <c r="K22" s="41">
        <f>K21</f>
        <v>0.11780783279064301</v>
      </c>
      <c r="L22" s="15"/>
      <c r="M22" s="15"/>
    </row>
  </sheetData>
  <sheetProtection password="CE89" sheet="1" objects="1" scenarios="1"/>
  <mergeCells count="30">
    <mergeCell ref="C17:D17"/>
    <mergeCell ref="E17:F17"/>
    <mergeCell ref="G17:H17"/>
    <mergeCell ref="I17:J17"/>
    <mergeCell ref="K17:L17"/>
    <mergeCell ref="E15:L15"/>
    <mergeCell ref="E16:F16"/>
    <mergeCell ref="G16:H16"/>
    <mergeCell ref="I16:J16"/>
    <mergeCell ref="K16:L16"/>
    <mergeCell ref="C19:D19"/>
    <mergeCell ref="E19:F19"/>
    <mergeCell ref="G19:H19"/>
    <mergeCell ref="I19:J19"/>
    <mergeCell ref="K19:L19"/>
    <mergeCell ref="C18:D18"/>
    <mergeCell ref="E18:F18"/>
    <mergeCell ref="G18:H18"/>
    <mergeCell ref="I18:J18"/>
    <mergeCell ref="K18:L18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K20:L20"/>
  </mergeCells>
  <conditionalFormatting sqref="M15">
    <cfRule type="expression" dxfId="18" priority="2">
      <formula>IF(M15=MAX(I15:P15),"","")</formula>
    </cfRule>
  </conditionalFormatting>
  <conditionalFormatting sqref="E21:L21">
    <cfRule type="cellIs" dxfId="17" priority="1" stopIfTrue="1" operator="equal">
      <formula>MAX($E$21:$L$21)</formula>
    </cfRule>
  </conditionalFormatting>
  <printOptions horizontalCentered="1" verticalCentered="1"/>
  <pageMargins left="1.1811023622047245" right="1.7716535433070868" top="0.98425196850393704" bottom="0.98425196850393704" header="0.9055118110236221" footer="0.51181102362204722"/>
  <pageSetup paperSize="9" scale="84" orientation="landscape" r:id="rId1"/>
  <headerFooter alignWithMargins="0">
    <oddHeader>&amp;C&amp;"Arial,Negrito Itálico"&amp;14Estudo Populacional - 
Matelândia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G34"/>
  <sheetViews>
    <sheetView showGridLines="0" view="pageBreakPreview" zoomScaleNormal="100" zoomScaleSheetLayoutView="100" workbookViewId="0">
      <selection activeCell="F6" sqref="F6"/>
    </sheetView>
  </sheetViews>
  <sheetFormatPr defaultColWidth="14.7109375" defaultRowHeight="15"/>
  <cols>
    <col min="1" max="16384" width="14.7109375" style="1"/>
  </cols>
  <sheetData>
    <row r="1" spans="1:7" ht="15.75">
      <c r="A1" s="2"/>
    </row>
    <row r="2" spans="1:7" ht="15.75">
      <c r="A2" s="3"/>
      <c r="B2" s="3" t="s">
        <v>44</v>
      </c>
      <c r="C2" s="4"/>
      <c r="D2" s="4"/>
      <c r="E2" s="4"/>
      <c r="F2" s="4"/>
    </row>
    <row r="3" spans="1:7" ht="16.5" thickBot="1">
      <c r="A3" s="2"/>
    </row>
    <row r="4" spans="1:7" ht="16.5" thickBot="1">
      <c r="A4" s="2"/>
      <c r="B4" s="56" t="s">
        <v>19</v>
      </c>
      <c r="C4" s="57" t="s">
        <v>5</v>
      </c>
      <c r="D4" s="58" t="s">
        <v>6</v>
      </c>
      <c r="E4" s="57" t="s">
        <v>7</v>
      </c>
      <c r="F4" s="59" t="s">
        <v>8</v>
      </c>
    </row>
    <row r="5" spans="1:7" ht="16.5" hidden="1" thickBot="1">
      <c r="A5" s="2"/>
      <c r="B5" s="38"/>
      <c r="C5" s="93">
        <f>'Dados-SANEPAR'!E22</f>
        <v>0.11875918255846242</v>
      </c>
      <c r="D5" s="93">
        <f>'Dados-SANEPAR'!G22</f>
        <v>0.11859208106359075</v>
      </c>
      <c r="E5" s="93">
        <f>'Dados-SANEPAR'!I22</f>
        <v>0.1179777206780086</v>
      </c>
      <c r="F5" s="93">
        <f>'Dados-SANEPAR'!K22</f>
        <v>0.11780783279064301</v>
      </c>
      <c r="G5" s="40">
        <f>MAX(C5:F5)</f>
        <v>0.11875918255846242</v>
      </c>
    </row>
    <row r="6" spans="1:7">
      <c r="B6" s="28">
        <v>2008</v>
      </c>
      <c r="C6" s="29">
        <f>'Dados-SANEPAR'!$E$19+('Dados-SANEPAR'!$E$20*B6)</f>
        <v>2087.8606260296538</v>
      </c>
      <c r="D6" s="30">
        <f>'Dados-SANEPAR'!$G$19*(EXP('Dados-SANEPAR'!$G$20*'QuUr-SANEPAR'!B6))</f>
        <v>2086.9128441382109</v>
      </c>
      <c r="E6" s="31">
        <f>'Dados-SANEPAR'!$I$19+('Dados-SANEPAR'!$I$20*LN('QuUr-SANEPAR'!B6))</f>
        <v>2087.9492360593285</v>
      </c>
      <c r="F6" s="32">
        <f>'Dados-SANEPAR'!$K$19*'QuUr-SANEPAR'!B6^'Dados-SANEPAR'!$K$20</f>
        <v>2087.0003817944471</v>
      </c>
    </row>
    <row r="7" spans="1:7">
      <c r="B7" s="23">
        <v>2009</v>
      </c>
      <c r="C7" s="24">
        <f>'Dados-SANEPAR'!$E$19+('Dados-SANEPAR'!$E$20*B7)</f>
        <v>2084.2912685337724</v>
      </c>
      <c r="D7" s="25">
        <f>'Dados-SANEPAR'!$G$19*(EXP('Dados-SANEPAR'!$G$20*'QuUr-SANEPAR'!B7))</f>
        <v>2083.4064348277439</v>
      </c>
      <c r="E7" s="27">
        <f>'Dados-SANEPAR'!$I$19+('Dados-SANEPAR'!$I$20*LN('QuUr-SANEPAR'!B7))</f>
        <v>2084.4054342907621</v>
      </c>
      <c r="F7" s="26">
        <f>'Dados-SANEPAR'!$K$19*'QuUr-SANEPAR'!B7^'Dados-SANEPAR'!$K$20</f>
        <v>2083.5189679083724</v>
      </c>
    </row>
    <row r="8" spans="1:7">
      <c r="B8" s="23">
        <v>2010</v>
      </c>
      <c r="C8" s="24">
        <f>'Dados-SANEPAR'!$E$19+('Dados-SANEPAR'!$E$20*B8)</f>
        <v>2080.721911037891</v>
      </c>
      <c r="D8" s="25">
        <f>'Dados-SANEPAR'!$G$19*(EXP('Dados-SANEPAR'!$G$20*'QuUr-SANEPAR'!B8))</f>
        <v>2079.9059169498237</v>
      </c>
      <c r="E8" s="27">
        <f>'Dados-SANEPAR'!$I$19+('Dados-SANEPAR'!$I$20*LN('QuUr-SANEPAR'!B8))</f>
        <v>2080.8633960464213</v>
      </c>
      <c r="F8" s="26">
        <f>'Dados-SANEPAR'!$K$19*'QuUr-SANEPAR'!B8^'Dados-SANEPAR'!$K$20</f>
        <v>2080.0450896615539</v>
      </c>
    </row>
    <row r="9" spans="1:7">
      <c r="B9" s="23">
        <v>2011</v>
      </c>
      <c r="C9" s="24">
        <f>'Dados-SANEPAR'!$E$19+('Dados-SANEPAR'!$E$20*B9)</f>
        <v>2077.1525535420096</v>
      </c>
      <c r="D9" s="25">
        <f>'Dados-SANEPAR'!$G$19*(EXP('Dados-SANEPAR'!$G$20*'QuUr-SANEPAR'!B9))</f>
        <v>2076.4112806057269</v>
      </c>
      <c r="E9" s="27">
        <f>'Dados-SANEPAR'!$I$19+('Dados-SANEPAR'!$I$20*LN('QuUr-SANEPAR'!B9))</f>
        <v>2077.3231195719782</v>
      </c>
      <c r="F9" s="26">
        <f>'Dados-SANEPAR'!$K$19*'QuUr-SANEPAR'!B9^'Dados-SANEPAR'!$K$20</f>
        <v>2076.5787270059327</v>
      </c>
    </row>
    <row r="10" spans="1:7">
      <c r="B10" s="23">
        <v>2012</v>
      </c>
      <c r="C10" s="24">
        <f>'Dados-SANEPAR'!$E$19+('Dados-SANEPAR'!$E$20*B10)</f>
        <v>2073.5831960461283</v>
      </c>
      <c r="D10" s="25">
        <f>'Dados-SANEPAR'!$G$19*(EXP('Dados-SANEPAR'!$G$20*'QuUr-SANEPAR'!B10))</f>
        <v>2072.9225159133607</v>
      </c>
      <c r="E10" s="27">
        <f>'Dados-SANEPAR'!$I$19+('Dados-SANEPAR'!$I$20*LN('QuUr-SANEPAR'!B10))</f>
        <v>2073.784603115746</v>
      </c>
      <c r="F10" s="26">
        <f>'Dados-SANEPAR'!$K$19*'QuUr-SANEPAR'!B10^'Dados-SANEPAR'!$K$20</f>
        <v>2073.1198599567265</v>
      </c>
    </row>
    <row r="11" spans="1:7">
      <c r="B11" s="23">
        <v>2013</v>
      </c>
      <c r="C11" s="24">
        <f>'Dados-SANEPAR'!$E$19+('Dados-SANEPAR'!$E$20*B11)</f>
        <v>2070.0138385502469</v>
      </c>
      <c r="D11" s="25">
        <f>'Dados-SANEPAR'!$G$19*(EXP('Dados-SANEPAR'!$G$20*'QuUr-SANEPAR'!B11))</f>
        <v>2069.4396130072373</v>
      </c>
      <c r="E11" s="27">
        <f>'Dados-SANEPAR'!$I$19+('Dados-SANEPAR'!$I$20*LN('QuUr-SANEPAR'!B11))</f>
        <v>2070.2478449286355</v>
      </c>
      <c r="F11" s="26">
        <f>'Dados-SANEPAR'!$K$19*'QuUr-SANEPAR'!B11^'Dados-SANEPAR'!$K$20</f>
        <v>2069.6684685921732</v>
      </c>
    </row>
    <row r="12" spans="1:7">
      <c r="B12" s="23">
        <v>2014</v>
      </c>
      <c r="C12" s="24">
        <f>'Dados-SANEPAR'!$E$19+('Dados-SANEPAR'!$E$20*B12)</f>
        <v>2066.4444810543655</v>
      </c>
      <c r="D12" s="25">
        <f>'Dados-SANEPAR'!$G$19*(EXP('Dados-SANEPAR'!$G$20*'QuUr-SANEPAR'!B12))</f>
        <v>2065.9625620384445</v>
      </c>
      <c r="E12" s="27">
        <f>'Dados-SANEPAR'!$I$19+('Dados-SANEPAR'!$I$20*LN('QuUr-SANEPAR'!B12))</f>
        <v>2066.7128432641548</v>
      </c>
      <c r="F12" s="26">
        <f>'Dados-SANEPAR'!$K$19*'QuUr-SANEPAR'!B12^'Dados-SANEPAR'!$K$20</f>
        <v>2066.2245330533219</v>
      </c>
    </row>
    <row r="13" spans="1:7">
      <c r="B13" s="60">
        <v>2015</v>
      </c>
      <c r="C13" s="61">
        <f>'Dados-SANEPAR'!$E$19+('Dados-SANEPAR'!$E$20*B13)</f>
        <v>2062.8751235584841</v>
      </c>
      <c r="D13" s="62">
        <f>'Dados-SANEPAR'!$G$19*(EXP('Dados-SANEPAR'!$G$20*'QuUr-SANEPAR'!B13))</f>
        <v>2062.491353174617</v>
      </c>
      <c r="E13" s="63">
        <f>'Dados-SANEPAR'!$I$19+('Dados-SANEPAR'!$I$20*LN('QuUr-SANEPAR'!B13))</f>
        <v>2063.1795963784389</v>
      </c>
      <c r="F13" s="64">
        <f>'Dados-SANEPAR'!$K$19*'QuUr-SANEPAR'!B13^'Dados-SANEPAR'!$K$20</f>
        <v>2062.7880335438163</v>
      </c>
    </row>
    <row r="14" spans="1:7">
      <c r="B14" s="23">
        <v>2016</v>
      </c>
      <c r="C14" s="24">
        <f>'Dados-SANEPAR'!$E$19+('Dados-SANEPAR'!$E$20*B14)</f>
        <v>2059.3057660626027</v>
      </c>
      <c r="D14" s="25">
        <f>'Dados-SANEPAR'!$G$19*(EXP('Dados-SANEPAR'!$G$20*'QuUr-SANEPAR'!B14))</f>
        <v>2059.0259765999112</v>
      </c>
      <c r="E14" s="27">
        <f>'Dados-SANEPAR'!$I$19+('Dados-SANEPAR'!$I$20*LN('QuUr-SANEPAR'!B14))</f>
        <v>2059.648102530191</v>
      </c>
      <c r="F14" s="26">
        <f>'Dados-SANEPAR'!$K$19*'QuUr-SANEPAR'!B14^'Dados-SANEPAR'!$K$20</f>
        <v>2059.3589503296321</v>
      </c>
    </row>
    <row r="15" spans="1:7">
      <c r="B15" s="23">
        <v>2017</v>
      </c>
      <c r="C15" s="24">
        <f>'Dados-SANEPAR'!$E$19+('Dados-SANEPAR'!$E$20*B15)</f>
        <v>2055.7364085667214</v>
      </c>
      <c r="D15" s="25">
        <f>'Dados-SANEPAR'!$G$19*(EXP('Dados-SANEPAR'!$G$20*'QuUr-SANEPAR'!B15))</f>
        <v>2055.5664225149753</v>
      </c>
      <c r="E15" s="27">
        <f>'Dados-SANEPAR'!$I$19+('Dados-SANEPAR'!$I$20*LN('QuUr-SANEPAR'!B15))</f>
        <v>2056.1183599807337</v>
      </c>
      <c r="F15" s="26">
        <f>'Dados-SANEPAR'!$K$19*'QuUr-SANEPAR'!B15^'Dados-SANEPAR'!$K$20</f>
        <v>2055.9372637388806</v>
      </c>
    </row>
    <row r="16" spans="1:7">
      <c r="B16" s="23">
        <v>2018</v>
      </c>
      <c r="C16" s="24">
        <f>'Dados-SANEPAR'!$E$19+('Dados-SANEPAR'!$E$20*B16)</f>
        <v>2052.16705107084</v>
      </c>
      <c r="D16" s="25">
        <f>'Dados-SANEPAR'!$G$19*(EXP('Dados-SANEPAR'!$G$20*'QuUr-SANEPAR'!B16))</f>
        <v>2052.1126811369227</v>
      </c>
      <c r="E16" s="27">
        <f>'Dados-SANEPAR'!$I$19+('Dados-SANEPAR'!$I$20*LN('QuUr-SANEPAR'!B16))</f>
        <v>2052.5903669939435</v>
      </c>
      <c r="F16" s="26">
        <f>'Dados-SANEPAR'!$K$19*'QuUr-SANEPAR'!B16^'Dados-SANEPAR'!$K$20</f>
        <v>2052.5229541615627</v>
      </c>
    </row>
    <row r="17" spans="2:6">
      <c r="B17" s="23">
        <v>2019</v>
      </c>
      <c r="C17" s="24">
        <f>'Dados-SANEPAR'!$E$19+('Dados-SANEPAR'!$E$20*B17)</f>
        <v>2048.5976935749586</v>
      </c>
      <c r="D17" s="25">
        <f>'Dados-SANEPAR'!$G$19*(EXP('Dados-SANEPAR'!$G$20*'QuUr-SANEPAR'!B17))</f>
        <v>2048.6647426993036</v>
      </c>
      <c r="E17" s="27">
        <f>'Dados-SANEPAR'!$I$19+('Dados-SANEPAR'!$I$20*LN('QuUr-SANEPAR'!B17))</f>
        <v>2049.0641218362944</v>
      </c>
      <c r="F17" s="26">
        <f>'Dados-SANEPAR'!$K$19*'QuUr-SANEPAR'!B17^'Dados-SANEPAR'!$K$20</f>
        <v>2049.116002049343</v>
      </c>
    </row>
    <row r="18" spans="2:6">
      <c r="B18" s="23">
        <v>2020</v>
      </c>
      <c r="C18" s="24">
        <f>'Dados-SANEPAR'!$E$19+('Dados-SANEPAR'!$E$20*B18)</f>
        <v>2045.0283360790772</v>
      </c>
      <c r="D18" s="25">
        <f>'Dados-SANEPAR'!$G$19*(EXP('Dados-SANEPAR'!$G$20*'QuUr-SANEPAR'!B18))</f>
        <v>2045.2225974520768</v>
      </c>
      <c r="E18" s="27">
        <f>'Dados-SANEPAR'!$I$19+('Dados-SANEPAR'!$I$20*LN('QuUr-SANEPAR'!B18))</f>
        <v>2045.5396227768506</v>
      </c>
      <c r="F18" s="26">
        <f>'Dados-SANEPAR'!$K$19*'QuUr-SANEPAR'!B18^'Dados-SANEPAR'!$K$20</f>
        <v>2045.7163879153661</v>
      </c>
    </row>
    <row r="19" spans="2:6">
      <c r="B19" s="23">
        <v>2021</v>
      </c>
      <c r="C19" s="24">
        <f>'Dados-SANEPAR'!$E$19+('Dados-SANEPAR'!$E$20*B19)</f>
        <v>2041.4589785831959</v>
      </c>
      <c r="D19" s="25">
        <f>'Dados-SANEPAR'!$G$19*(EXP('Dados-SANEPAR'!$G$20*'QuUr-SANEPAR'!B19))</f>
        <v>2041.7862356615851</v>
      </c>
      <c r="E19" s="27">
        <f>'Dados-SANEPAR'!$I$19+('Dados-SANEPAR'!$I$20*LN('QuUr-SANEPAR'!B19))</f>
        <v>2042.0168680872084</v>
      </c>
      <c r="F19" s="26">
        <f>'Dados-SANEPAR'!$K$19*'QuUr-SANEPAR'!B19^'Dados-SANEPAR'!$K$20</f>
        <v>2042.3240923339433</v>
      </c>
    </row>
    <row r="20" spans="2:6">
      <c r="B20" s="23">
        <v>2022</v>
      </c>
      <c r="C20" s="24">
        <f>'Dados-SANEPAR'!$E$19+('Dados-SANEPAR'!$E$20*B20)</f>
        <v>2037.8896210873145</v>
      </c>
      <c r="D20" s="25">
        <f>'Dados-SANEPAR'!$G$19*(EXP('Dados-SANEPAR'!$G$20*'QuUr-SANEPAR'!B20))</f>
        <v>2038.3556476105236</v>
      </c>
      <c r="E20" s="27">
        <f>'Dados-SANEPAR'!$I$19+('Dados-SANEPAR'!$I$20*LN('QuUr-SANEPAR'!B20))</f>
        <v>2038.4958560415689</v>
      </c>
      <c r="F20" s="26">
        <f>'Dados-SANEPAR'!$K$19*'QuUr-SANEPAR'!B20^'Dados-SANEPAR'!$K$20</f>
        <v>2038.9390959404516</v>
      </c>
    </row>
    <row r="21" spans="2:6">
      <c r="B21" s="23">
        <v>2023</v>
      </c>
      <c r="C21" s="24">
        <f>'Dados-SANEPAR'!$E$19+('Dados-SANEPAR'!$E$20*B21)</f>
        <v>2034.3202635914331</v>
      </c>
      <c r="D21" s="25">
        <f>'Dados-SANEPAR'!$G$19*(EXP('Dados-SANEPAR'!$G$20*'QuUr-SANEPAR'!B21))</f>
        <v>2034.9308235979156</v>
      </c>
      <c r="E21" s="27">
        <f>'Dados-SANEPAR'!$I$19+('Dados-SANEPAR'!$I$20*LN('QuUr-SANEPAR'!B21))</f>
        <v>2034.9765849166579</v>
      </c>
      <c r="F21" s="26">
        <f>'Dados-SANEPAR'!$K$19*'QuUr-SANEPAR'!B21^'Dados-SANEPAR'!$K$20</f>
        <v>2035.5613794310075</v>
      </c>
    </row>
    <row r="22" spans="2:6">
      <c r="B22" s="23">
        <v>2024</v>
      </c>
      <c r="C22" s="24">
        <f>'Dados-SANEPAR'!$E$19+('Dados-SANEPAR'!$E$20*B22)</f>
        <v>2030.7509060955517</v>
      </c>
      <c r="D22" s="25">
        <f>'Dados-SANEPAR'!$G$19*(EXP('Dados-SANEPAR'!$G$20*'QuUr-SANEPAR'!B22))</f>
        <v>2031.5117539390837</v>
      </c>
      <c r="E22" s="27">
        <f>'Dados-SANEPAR'!$I$19+('Dados-SANEPAR'!$I$20*LN('QuUr-SANEPAR'!B22))</f>
        <v>2031.4590529917841</v>
      </c>
      <c r="F22" s="26">
        <f>'Dados-SANEPAR'!$K$19*'QuUr-SANEPAR'!B22^'Dados-SANEPAR'!$K$20</f>
        <v>2032.1909235622891</v>
      </c>
    </row>
    <row r="23" spans="2:6">
      <c r="B23" s="60">
        <v>2025</v>
      </c>
      <c r="C23" s="61">
        <f>'Dados-SANEPAR'!$E$19+('Dados-SANEPAR'!$E$20*B23)</f>
        <v>2027.1815485996704</v>
      </c>
      <c r="D23" s="62">
        <f>'Dados-SANEPAR'!$G$19*(EXP('Dados-SANEPAR'!$G$20*'QuUr-SANEPAR'!B23))</f>
        <v>2028.0984289656219</v>
      </c>
      <c r="E23" s="63">
        <f>'Dados-SANEPAR'!$I$19+('Dados-SANEPAR'!$I$20*LN('QuUr-SANEPAR'!B23))</f>
        <v>2027.9432585487957</v>
      </c>
      <c r="F23" s="64">
        <f>'Dados-SANEPAR'!$K$19*'QuUr-SANEPAR'!B23^'Dados-SANEPAR'!$K$20</f>
        <v>2028.8277091513332</v>
      </c>
    </row>
    <row r="24" spans="2:6">
      <c r="B24" s="23">
        <v>2026</v>
      </c>
      <c r="C24" s="24">
        <f>'Dados-SANEPAR'!$E$19+('Dados-SANEPAR'!$E$20*B24)</f>
        <v>2023.612191103789</v>
      </c>
      <c r="D24" s="25">
        <f>'Dados-SANEPAR'!$G$19*(EXP('Dados-SANEPAR'!$G$20*'QuUr-SANEPAR'!B24))</f>
        <v>2024.6908390253695</v>
      </c>
      <c r="E24" s="27">
        <f>'Dados-SANEPAR'!$I$19+('Dados-SANEPAR'!$I$20*LN('QuUr-SANEPAR'!B24))</f>
        <v>2024.4291998720728</v>
      </c>
      <c r="F24" s="26">
        <f>'Dados-SANEPAR'!$K$19*'QuUr-SANEPAR'!B24^'Dados-SANEPAR'!$K$20</f>
        <v>2025.4717170752654</v>
      </c>
    </row>
    <row r="25" spans="2:6">
      <c r="B25" s="23">
        <v>2027</v>
      </c>
      <c r="C25" s="24">
        <f>'Dados-SANEPAR'!$E$19+('Dados-SANEPAR'!$E$20*B25)</f>
        <v>2020.0428336079076</v>
      </c>
      <c r="D25" s="25">
        <f>'Dados-SANEPAR'!$G$19*(EXP('Dados-SANEPAR'!$G$20*'QuUr-SANEPAR'!B25))</f>
        <v>2021.288974482384</v>
      </c>
      <c r="E25" s="27">
        <f>'Dados-SANEPAR'!$I$19+('Dados-SANEPAR'!$I$20*LN('QuUr-SANEPAR'!B25))</f>
        <v>2020.9168752485566</v>
      </c>
      <c r="F25" s="26">
        <f>'Dados-SANEPAR'!$K$19*'QuUr-SANEPAR'!B25^'Dados-SANEPAR'!$K$20</f>
        <v>2022.1229282711504</v>
      </c>
    </row>
    <row r="26" spans="2:6">
      <c r="B26" s="23">
        <v>2028</v>
      </c>
      <c r="C26" s="24">
        <f>'Dados-SANEPAR'!$E$19+('Dados-SANEPAR'!$E$20*B26)</f>
        <v>2016.4734761120262</v>
      </c>
      <c r="D26" s="25">
        <f>'Dados-SANEPAR'!$G$19*(EXP('Dados-SANEPAR'!$G$20*'QuUr-SANEPAR'!B26))</f>
        <v>2017.8928257169111</v>
      </c>
      <c r="E26" s="27">
        <f>'Dados-SANEPAR'!$I$19+('Dados-SANEPAR'!$I$20*LN('QuUr-SANEPAR'!B26))</f>
        <v>2017.4062829677132</v>
      </c>
      <c r="F26" s="26">
        <f>'Dados-SANEPAR'!$K$19*'QuUr-SANEPAR'!B26^'Dados-SANEPAR'!$K$20</f>
        <v>2018.7813237357097</v>
      </c>
    </row>
    <row r="27" spans="2:6">
      <c r="B27" s="23">
        <v>2029</v>
      </c>
      <c r="C27" s="24">
        <f>'Dados-SANEPAR'!$E$19+('Dados-SANEPAR'!$E$20*B27)</f>
        <v>2012.9041186161448</v>
      </c>
      <c r="D27" s="25">
        <f>'Dados-SANEPAR'!$G$19*(EXP('Dados-SANEPAR'!$G$20*'QuUr-SANEPAR'!B27))</f>
        <v>2014.5023831253613</v>
      </c>
      <c r="E27" s="27">
        <f>'Dados-SANEPAR'!$I$19+('Dados-SANEPAR'!$I$20*LN('QuUr-SANEPAR'!B27))</f>
        <v>2013.8974213215406</v>
      </c>
      <c r="F27" s="26">
        <f>'Dados-SANEPAR'!$K$19*'QuUr-SANEPAR'!B27^'Dados-SANEPAR'!$K$20</f>
        <v>2015.4468845251442</v>
      </c>
    </row>
    <row r="28" spans="2:6">
      <c r="B28" s="23">
        <v>2030</v>
      </c>
      <c r="C28" s="24">
        <f>'Dados-SANEPAR'!$E$19+('Dados-SANEPAR'!$E$20*B28)</f>
        <v>2009.3347611202635</v>
      </c>
      <c r="D28" s="25">
        <f>'Dados-SANEPAR'!$G$19*(EXP('Dados-SANEPAR'!$G$20*'QuUr-SANEPAR'!B28))</f>
        <v>2011.1176371202805</v>
      </c>
      <c r="E28" s="27">
        <f>'Dados-SANEPAR'!$I$19+('Dados-SANEPAR'!$I$20*LN('QuUr-SANEPAR'!B28))</f>
        <v>2010.3902886045471</v>
      </c>
      <c r="F28" s="26">
        <f>'Dados-SANEPAR'!$K$19*'QuUr-SANEPAR'!B28^'Dados-SANEPAR'!$K$20</f>
        <v>2012.1195917549171</v>
      </c>
    </row>
    <row r="29" spans="2:6">
      <c r="B29" s="23">
        <v>2031</v>
      </c>
      <c r="C29" s="24">
        <f>'Dados-SANEPAR'!$E$19+('Dados-SANEPAR'!$E$20*B29)</f>
        <v>2005.7654036243821</v>
      </c>
      <c r="D29" s="25">
        <f>'Dados-SANEPAR'!$G$19*(EXP('Dados-SANEPAR'!$G$20*'QuUr-SANEPAR'!B29))</f>
        <v>2007.7385781303221</v>
      </c>
      <c r="E29" s="27">
        <f>'Dados-SANEPAR'!$I$19+('Dados-SANEPAR'!$I$20*LN('QuUr-SANEPAR'!B29))</f>
        <v>2006.8848831137875</v>
      </c>
      <c r="F29" s="26">
        <f>'Dados-SANEPAR'!$K$19*'QuUr-SANEPAR'!B29^'Dados-SANEPAR'!$K$20</f>
        <v>2008.7994265995083</v>
      </c>
    </row>
    <row r="30" spans="2:6">
      <c r="B30" s="23">
        <v>2032</v>
      </c>
      <c r="C30" s="24">
        <f>'Dados-SANEPAR'!$E$19+('Dados-SANEPAR'!$E$20*B30)</f>
        <v>2002.1960461285007</v>
      </c>
      <c r="D30" s="25">
        <f>'Dados-SANEPAR'!$G$19*(EXP('Dados-SANEPAR'!$G$20*'QuUr-SANEPAR'!B30))</f>
        <v>2004.3651966002246</v>
      </c>
      <c r="E30" s="27">
        <f>'Dados-SANEPAR'!$I$19+('Dados-SANEPAR'!$I$20*LN('QuUr-SANEPAR'!B30))</f>
        <v>2003.3812031488123</v>
      </c>
      <c r="F30" s="26">
        <f>'Dados-SANEPAR'!$K$19*'QuUr-SANEPAR'!B30^'Dados-SANEPAR'!$K$20</f>
        <v>2005.4863702922564</v>
      </c>
    </row>
    <row r="31" spans="2:6">
      <c r="B31" s="23">
        <v>2033</v>
      </c>
      <c r="C31" s="24">
        <f>'Dados-SANEPAR'!$E$19+('Dados-SANEPAR'!$E$20*B31)</f>
        <v>1998.6266886326193</v>
      </c>
      <c r="D31" s="25">
        <f>'Dados-SANEPAR'!$G$19*(EXP('Dados-SANEPAR'!$G$20*'QuUr-SANEPAR'!B31))</f>
        <v>2000.9974829907769</v>
      </c>
      <c r="E31" s="27">
        <f>'Dados-SANEPAR'!$I$19+('Dados-SANEPAR'!$I$20*LN('QuUr-SANEPAR'!B31))</f>
        <v>1999.8792470116896</v>
      </c>
      <c r="F31" s="26">
        <f>'Dados-SANEPAR'!$K$19*'QuUr-SANEPAR'!B31^'Dados-SANEPAR'!$K$20</f>
        <v>2002.1804041250782</v>
      </c>
    </row>
    <row r="32" spans="2:6">
      <c r="B32" s="23">
        <v>2034</v>
      </c>
      <c r="C32" s="24">
        <f>'Dados-SANEPAR'!$E$19+('Dados-SANEPAR'!$E$20*B32)</f>
        <v>1995.057331136738</v>
      </c>
      <c r="D32" s="25">
        <f>'Dados-SANEPAR'!$G$19*(EXP('Dados-SANEPAR'!$G$20*'QuUr-SANEPAR'!B32))</f>
        <v>1997.6354277787984</v>
      </c>
      <c r="E32" s="27">
        <f>'Dados-SANEPAR'!$I$19+('Dados-SANEPAR'!$I$20*LN('QuUr-SANEPAR'!B32))</f>
        <v>1996.3790130069901</v>
      </c>
      <c r="F32" s="26">
        <f>'Dados-SANEPAR'!$K$19*'QuUr-SANEPAR'!B32^'Dados-SANEPAR'!$K$20</f>
        <v>1998.8815094483127</v>
      </c>
    </row>
    <row r="33" spans="2:6">
      <c r="B33" s="60">
        <v>2035</v>
      </c>
      <c r="C33" s="61">
        <f>'Dados-SANEPAR'!$E$19+('Dados-SANEPAR'!$E$20*B33)</f>
        <v>1991.4879736408566</v>
      </c>
      <c r="D33" s="62">
        <f>'Dados-SANEPAR'!$G$19*(EXP('Dados-SANEPAR'!$G$20*'QuUr-SANEPAR'!B33))</f>
        <v>1994.2790214571082</v>
      </c>
      <c r="E33" s="63">
        <f>'Dados-SANEPAR'!$I$19+('Dados-SANEPAR'!$I$20*LN('QuUr-SANEPAR'!B33))</f>
        <v>1992.8804994417806</v>
      </c>
      <c r="F33" s="64">
        <f>'Dados-SANEPAR'!$K$19*'QuUr-SANEPAR'!B33^'Dados-SANEPAR'!$K$20</f>
        <v>1995.589667670492</v>
      </c>
    </row>
    <row r="34" spans="2:6" ht="15.75" thickBot="1">
      <c r="B34" s="33">
        <v>2036</v>
      </c>
      <c r="C34" s="34">
        <f>'Dados-SANEPAR'!$E$19+('Dados-SANEPAR'!$E$20*B34)</f>
        <v>1987.9186161449752</v>
      </c>
      <c r="D34" s="35">
        <f>'Dados-SANEPAR'!$G$19*(EXP('Dados-SANEPAR'!$G$20*'QuUr-SANEPAR'!B34))</f>
        <v>1990.9282545344993</v>
      </c>
      <c r="E34" s="36">
        <f>'Dados-SANEPAR'!$I$19+('Dados-SANEPAR'!$I$20*LN('QuUr-SANEPAR'!B34))</f>
        <v>1989.3837046256303</v>
      </c>
      <c r="F34" s="37">
        <f>'Dados-SANEPAR'!$K$19*'QuUr-SANEPAR'!B34^'Dados-SANEPAR'!$K$20</f>
        <v>1992.3048602581089</v>
      </c>
    </row>
  </sheetData>
  <sheetProtection password="CE89" sheet="1" objects="1" scenarios="1"/>
  <conditionalFormatting sqref="G6">
    <cfRule type="expression" priority="7" stopIfTrue="1">
      <formula>IF($G$5=$G$6,"SIM","NÃO")</formula>
    </cfRule>
  </conditionalFormatting>
  <conditionalFormatting sqref="G14">
    <cfRule type="expression" dxfId="16" priority="6">
      <formula>IF($F$14&gt;=$G$5,,)</formula>
    </cfRule>
  </conditionalFormatting>
  <conditionalFormatting sqref="G13">
    <cfRule type="expression" dxfId="15" priority="5">
      <formula>IF($E$5=$G$5,,)</formula>
    </cfRule>
  </conditionalFormatting>
  <conditionalFormatting sqref="E6:E34">
    <cfRule type="expression" dxfId="14" priority="4" stopIfTrue="1">
      <formula>$E$5=$G$5</formula>
    </cfRule>
  </conditionalFormatting>
  <conditionalFormatting sqref="F6:F34">
    <cfRule type="expression" dxfId="13" priority="3">
      <formula>$F$5=$G$5</formula>
    </cfRule>
  </conditionalFormatting>
  <conditionalFormatting sqref="D6:D34">
    <cfRule type="expression" dxfId="12" priority="2">
      <formula>$D$5=$G$5</formula>
    </cfRule>
  </conditionalFormatting>
  <conditionalFormatting sqref="C6:C34">
    <cfRule type="expression" dxfId="11" priority="1">
      <formula>$C$5=$G$5</formula>
    </cfRule>
  </conditionalFormatting>
  <printOptions horizontalCentered="1"/>
  <pageMargins left="0.78740157480314965" right="0.78740157480314965" top="1.9685039370078741" bottom="0.98425196850393704" header="1.7716535433070868" footer="0.51181102362204722"/>
  <pageSetup paperSize="9" scale="93" orientation="portrait" r:id="rId1"/>
  <headerFooter alignWithMargins="0">
    <oddHeader>&amp;C&amp;"Arial,Negrito Itálico"&amp;14Estudo Populacional - Matelândia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D4"/>
  <sheetViews>
    <sheetView zoomScale="130" zoomScaleNormal="130" workbookViewId="0">
      <selection activeCell="I15" sqref="I15"/>
    </sheetView>
  </sheetViews>
  <sheetFormatPr defaultRowHeight="12"/>
  <cols>
    <col min="1" max="1" width="3.85546875" customWidth="1"/>
  </cols>
  <sheetData>
    <row r="4" spans="4:4">
      <c r="D4" t="s">
        <v>20</v>
      </c>
    </row>
  </sheetData>
  <printOptions horizontalCentered="1"/>
  <pageMargins left="0.78740157480314965" right="0.78740157480314965" top="1.9685039370078741" bottom="0.98425196850393704" header="1.5748031496062993" footer="0.51181102362204722"/>
  <pageSetup paperSize="9" scale="87" orientation="portrait" horizontalDpi="300" verticalDpi="300" r:id="rId1"/>
  <headerFooter alignWithMargins="0">
    <oddHeader>&amp;C&amp;"Arial,Negrito Itálico"&amp;14Estudo Populacional - Matelândia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B2:G32"/>
  <sheetViews>
    <sheetView view="pageBreakPreview" zoomScaleNormal="100" zoomScaleSheetLayoutView="100" workbookViewId="0">
      <selection activeCell="G10" sqref="G10"/>
    </sheetView>
  </sheetViews>
  <sheetFormatPr defaultColWidth="16.7109375" defaultRowHeight="15" customHeight="1"/>
  <cols>
    <col min="1" max="16384" width="16.7109375" style="43"/>
  </cols>
  <sheetData>
    <row r="2" spans="2:7" ht="15" customHeight="1">
      <c r="B2" s="158" t="s">
        <v>45</v>
      </c>
      <c r="C2" s="159"/>
    </row>
    <row r="3" spans="2:7" ht="15" customHeight="1" thickBot="1">
      <c r="C3" s="52">
        <f>'Dados-SANEPAR'!E22</f>
        <v>0.11875918255846242</v>
      </c>
      <c r="D3" s="52">
        <f>'Dados-SANEPAR'!G22</f>
        <v>0.11859208106359075</v>
      </c>
      <c r="E3" s="52">
        <f>'Dados-SANEPAR'!I22</f>
        <v>0.1179777206780086</v>
      </c>
      <c r="F3" s="52">
        <f>'Dados-SANEPAR'!K22</f>
        <v>0.11780783279064301</v>
      </c>
      <c r="G3" s="52">
        <f>MAX(C3:F3)</f>
        <v>0.11875918255846242</v>
      </c>
    </row>
    <row r="4" spans="2:7" ht="15" customHeight="1" thickBot="1">
      <c r="B4" s="94" t="s">
        <v>21</v>
      </c>
      <c r="C4" s="143" t="s">
        <v>5</v>
      </c>
      <c r="D4" s="143" t="s">
        <v>6</v>
      </c>
      <c r="E4" s="143" t="s">
        <v>7</v>
      </c>
      <c r="F4" s="144" t="s">
        <v>8</v>
      </c>
    </row>
    <row r="5" spans="2:7" ht="15" customHeight="1">
      <c r="B5" s="95" t="s">
        <v>22</v>
      </c>
      <c r="C5" s="96">
        <f>('QuUr-SANEPAR'!C7/'QuUr-SANEPAR'!C6)-1</f>
        <v>-1.7095765164502064E-3</v>
      </c>
      <c r="D5" s="96">
        <f>('QuUr-SANEPAR'!D7/'QuUr-SANEPAR'!D6)-1</f>
        <v>-1.6801896257028215E-3</v>
      </c>
      <c r="E5" s="96">
        <f>('QuUr-SANEPAR'!E7/'QuUr-SANEPAR'!E6)-1</f>
        <v>-1.6972643335212423E-3</v>
      </c>
      <c r="F5" s="97">
        <f>('QuUr-SANEPAR'!F7/'QuUr-SANEPAR'!F6)-1</f>
        <v>-1.6681424289349822E-3</v>
      </c>
    </row>
    <row r="6" spans="2:7" ht="15" customHeight="1">
      <c r="B6" s="54" t="s">
        <v>23</v>
      </c>
      <c r="C6" s="44">
        <f>('QuUr-SANEPAR'!C8/'QuUr-SANEPAR'!C7)-1</f>
        <v>-1.7125041733693225E-3</v>
      </c>
      <c r="D6" s="44">
        <f>('QuUr-SANEPAR'!D8/'QuUr-SANEPAR'!D7)-1</f>
        <v>-1.6801896257028215E-3</v>
      </c>
      <c r="E6" s="44">
        <f>('QuUr-SANEPAR'!E8/'QuUr-SANEPAR'!E7)-1</f>
        <v>-1.6993038811309313E-3</v>
      </c>
      <c r="F6" s="47">
        <f>('QuUr-SANEPAR'!F8/'QuUr-SANEPAR'!F7)-1</f>
        <v>-1.6673129932222031E-3</v>
      </c>
    </row>
    <row r="7" spans="2:7" ht="15" customHeight="1">
      <c r="B7" s="54" t="s">
        <v>24</v>
      </c>
      <c r="C7" s="44">
        <f>('QuUr-SANEPAR'!C9/'QuUr-SANEPAR'!C8)-1</f>
        <v>-1.7154418747390432E-3</v>
      </c>
      <c r="D7" s="44">
        <f>('QuUr-SANEPAR'!D9/'QuUr-SANEPAR'!D8)-1</f>
        <v>-1.6801896257027105E-3</v>
      </c>
      <c r="E7" s="44">
        <f>('QuUr-SANEPAR'!E9/'QuUr-SANEPAR'!E8)-1</f>
        <v>-1.7013497768135766E-3</v>
      </c>
      <c r="F7" s="47">
        <f>('QuUr-SANEPAR'!F9/'QuUr-SANEPAR'!F8)-1</f>
        <v>-1.6664843819251818E-3</v>
      </c>
    </row>
    <row r="8" spans="2:7" ht="15" customHeight="1">
      <c r="B8" s="54" t="s">
        <v>25</v>
      </c>
      <c r="C8" s="44">
        <f>('QuUr-SANEPAR'!C10/'QuUr-SANEPAR'!C9)-1</f>
        <v>-1.7183896723400593E-3</v>
      </c>
      <c r="D8" s="44">
        <f>('QuUr-SANEPAR'!D10/'QuUr-SANEPAR'!D9)-1</f>
        <v>-1.6801896257029325E-3</v>
      </c>
      <c r="E8" s="44">
        <f>('QuUr-SANEPAR'!E10/'QuUr-SANEPAR'!E9)-1</f>
        <v>-1.7034020479977929E-3</v>
      </c>
      <c r="F8" s="47">
        <f>('QuUr-SANEPAR'!F10/'QuUr-SANEPAR'!F9)-1</f>
        <v>-1.6656565938115708E-3</v>
      </c>
    </row>
    <row r="9" spans="2:7" ht="15" customHeight="1">
      <c r="B9" s="54" t="s">
        <v>26</v>
      </c>
      <c r="C9" s="44">
        <f>('QuUr-SANEPAR'!C11/'QuUr-SANEPAR'!C10)-1</f>
        <v>-1.7213476183098875E-3</v>
      </c>
      <c r="D9" s="44">
        <f>('QuUr-SANEPAR'!D11/'QuUr-SANEPAR'!D10)-1</f>
        <v>-1.6801896257028215E-3</v>
      </c>
      <c r="E9" s="44">
        <f>('QuUr-SANEPAR'!E11/'QuUr-SANEPAR'!E10)-1</f>
        <v>-1.7054607222932727E-3</v>
      </c>
      <c r="F9" s="47">
        <f>('QuUr-SANEPAR'!F11/'QuUr-SANEPAR'!F10)-1</f>
        <v>-1.6648296276633445E-3</v>
      </c>
    </row>
    <row r="10" spans="2:7" ht="15" customHeight="1">
      <c r="B10" s="54" t="s">
        <v>27</v>
      </c>
      <c r="C10" s="44">
        <f>('QuUr-SANEPAR'!C12/'QuUr-SANEPAR'!C11)-1</f>
        <v>-1.7243157651454233E-3</v>
      </c>
      <c r="D10" s="44">
        <f>('QuUr-SANEPAR'!D12/'QuUr-SANEPAR'!D11)-1</f>
        <v>-1.6801896257025994E-3</v>
      </c>
      <c r="E10" s="44">
        <f>('QuUr-SANEPAR'!E12/'QuUr-SANEPAR'!E11)-1</f>
        <v>-1.7075258274704685E-3</v>
      </c>
      <c r="F10" s="47">
        <f>('QuUr-SANEPAR'!F12/'QuUr-SANEPAR'!F11)-1</f>
        <v>-1.6640034822552607E-3</v>
      </c>
    </row>
    <row r="11" spans="2:7" ht="15" customHeight="1">
      <c r="B11" s="54" t="s">
        <v>28</v>
      </c>
      <c r="C11" s="44">
        <f>('QuUr-SANEPAR'!C13/'QuUr-SANEPAR'!C12)-1</f>
        <v>-1.7272941657063834E-3</v>
      </c>
      <c r="D11" s="44">
        <f>('QuUr-SANEPAR'!D13/'QuUr-SANEPAR'!D12)-1</f>
        <v>-1.6801896257029325E-3</v>
      </c>
      <c r="E11" s="44">
        <f>('QuUr-SANEPAR'!E13/'QuUr-SANEPAR'!E12)-1</f>
        <v>-1.7095973914477147E-3</v>
      </c>
      <c r="F11" s="47">
        <f>('QuUr-SANEPAR'!F13/'QuUr-SANEPAR'!F12)-1</f>
        <v>-1.6631781563581916E-3</v>
      </c>
    </row>
    <row r="12" spans="2:7" ht="15" customHeight="1">
      <c r="B12" s="54" t="s">
        <v>29</v>
      </c>
      <c r="C12" s="44">
        <f>('QuUr-SANEPAR'!C14/'QuUr-SANEPAR'!C13)-1</f>
        <v>-1.7302828732183029E-3</v>
      </c>
      <c r="D12" s="44">
        <f>('QuUr-SANEPAR'!D14/'QuUr-SANEPAR'!D13)-1</f>
        <v>-1.6801896257028215E-3</v>
      </c>
      <c r="E12" s="44">
        <f>('QuUr-SANEPAR'!E14/'QuUr-SANEPAR'!E13)-1</f>
        <v>-1.7116754423351921E-3</v>
      </c>
      <c r="F12" s="47">
        <f>('QuUr-SANEPAR'!F14/'QuUr-SANEPAR'!F13)-1</f>
        <v>-1.6623536487619939E-3</v>
      </c>
    </row>
    <row r="13" spans="2:7" ht="15" customHeight="1">
      <c r="B13" s="54" t="s">
        <v>30</v>
      </c>
      <c r="C13" s="44">
        <f>('QuUr-SANEPAR'!C15/'QuUr-SANEPAR'!C14)-1</f>
        <v>-1.733281941275755E-3</v>
      </c>
      <c r="D13" s="44">
        <f>('QuUr-SANEPAR'!D15/'QuUr-SANEPAR'!D14)-1</f>
        <v>-1.6801896257029325E-3</v>
      </c>
      <c r="E13" s="44">
        <f>('QuUr-SANEPAR'!E15/'QuUr-SANEPAR'!E14)-1</f>
        <v>-1.7137600083825255E-3</v>
      </c>
      <c r="F13" s="47">
        <f>('QuUr-SANEPAR'!F15/'QuUr-SANEPAR'!F14)-1</f>
        <v>-1.6615299582444232E-3</v>
      </c>
    </row>
    <row r="14" spans="2:7" ht="15" customHeight="1">
      <c r="B14" s="54" t="s">
        <v>31</v>
      </c>
      <c r="C14" s="44">
        <f>('QuUr-SANEPAR'!C16/'QuUr-SANEPAR'!C15)-1</f>
        <v>-1.7362914238454596E-3</v>
      </c>
      <c r="D14" s="44">
        <f>('QuUr-SANEPAR'!D16/'QuUr-SANEPAR'!D15)-1</f>
        <v>-1.6801896257028215E-3</v>
      </c>
      <c r="E14" s="44">
        <f>('QuUr-SANEPAR'!E16/'QuUr-SANEPAR'!E15)-1</f>
        <v>-1.7158511180374036E-3</v>
      </c>
      <c r="F14" s="47">
        <f>('QuUr-SANEPAR'!F16/'QuUr-SANEPAR'!F15)-1</f>
        <v>-1.6607070835948923E-3</v>
      </c>
    </row>
    <row r="15" spans="2:7" ht="15" customHeight="1">
      <c r="B15" s="54" t="s">
        <v>32</v>
      </c>
      <c r="C15" s="44">
        <f>('QuUr-SANEPAR'!C17/'QuUr-SANEPAR'!C16)-1</f>
        <v>-1.7393113752698364E-3</v>
      </c>
      <c r="D15" s="44">
        <f>('QuUr-SANEPAR'!D17/'QuUr-SANEPAR'!D16)-1</f>
        <v>-1.6801896257025994E-3</v>
      </c>
      <c r="E15" s="44">
        <f>('QuUr-SANEPAR'!E17/'QuUr-SANEPAR'!E16)-1</f>
        <v>-1.7179487998929543E-3</v>
      </c>
      <c r="F15" s="47">
        <f>('QuUr-SANEPAR'!F17/'QuUr-SANEPAR'!F16)-1</f>
        <v>-1.6598850236057006E-3</v>
      </c>
    </row>
    <row r="16" spans="2:7" ht="15" customHeight="1">
      <c r="B16" s="54" t="s">
        <v>33</v>
      </c>
      <c r="C16" s="44">
        <f>('QuUr-SANEPAR'!C18/'QuUr-SANEPAR'!C17)-1</f>
        <v>-1.7423418502695576E-3</v>
      </c>
      <c r="D16" s="44">
        <f>('QuUr-SANEPAR'!D18/'QuUr-SANEPAR'!D17)-1</f>
        <v>-1.6801896257029325E-3</v>
      </c>
      <c r="E16" s="44">
        <f>('QuUr-SANEPAR'!E18/'QuUr-SANEPAR'!E17)-1</f>
        <v>-1.720053082714279E-3</v>
      </c>
      <c r="F16" s="47">
        <f>('QuUr-SANEPAR'!F18/'QuUr-SANEPAR'!F17)-1</f>
        <v>-1.6590637770516059E-3</v>
      </c>
    </row>
    <row r="17" spans="2:6" ht="15" customHeight="1">
      <c r="B17" s="54" t="s">
        <v>34</v>
      </c>
      <c r="C17" s="44">
        <f>('QuUr-SANEPAR'!C19/'QuUr-SANEPAR'!C18)-1</f>
        <v>-1.7453829039478785E-3</v>
      </c>
      <c r="D17" s="44">
        <f>('QuUr-SANEPAR'!D19/'QuUr-SANEPAR'!D18)-1</f>
        <v>-1.6801896257027105E-3</v>
      </c>
      <c r="E17" s="44">
        <f>('QuUr-SANEPAR'!E19/'QuUr-SANEPAR'!E18)-1</f>
        <v>-1.7221639954644319E-3</v>
      </c>
      <c r="F17" s="47">
        <f>('QuUr-SANEPAR'!F19/'QuUr-SANEPAR'!F18)-1</f>
        <v>-1.6582433427536625E-3</v>
      </c>
    </row>
    <row r="18" spans="2:6" ht="15" customHeight="1">
      <c r="B18" s="54" t="s">
        <v>35</v>
      </c>
      <c r="C18" s="44">
        <f>('QuUr-SANEPAR'!C20/'QuUr-SANEPAR'!C19)-1</f>
        <v>-1.7484345917930799E-3</v>
      </c>
      <c r="D18" s="44">
        <f>('QuUr-SANEPAR'!D20/'QuUr-SANEPAR'!D19)-1</f>
        <v>-1.6801896257028215E-3</v>
      </c>
      <c r="E18" s="44">
        <f>('QuUr-SANEPAR'!E20/'QuUr-SANEPAR'!E19)-1</f>
        <v>-1.7242815672418033E-3</v>
      </c>
      <c r="F18" s="47">
        <f>('QuUr-SANEPAR'!F20/'QuUr-SANEPAR'!F19)-1</f>
        <v>-1.657423719476081E-3</v>
      </c>
    </row>
    <row r="19" spans="2:6" ht="15" customHeight="1">
      <c r="B19" s="54" t="s">
        <v>36</v>
      </c>
      <c r="C19" s="44">
        <f>('QuUr-SANEPAR'!C21/'QuUr-SANEPAR'!C20)-1</f>
        <v>-1.7514969696822424E-3</v>
      </c>
      <c r="D19" s="44">
        <f>('QuUr-SANEPAR'!D21/'QuUr-SANEPAR'!D20)-1</f>
        <v>-1.6801896257028215E-3</v>
      </c>
      <c r="E19" s="44">
        <f>('QuUr-SANEPAR'!E21/'QuUr-SANEPAR'!E20)-1</f>
        <v>-1.7264058273559479E-3</v>
      </c>
      <c r="F19" s="47">
        <f>('QuUr-SANEPAR'!F21/'QuUr-SANEPAR'!F20)-1</f>
        <v>-1.656604906036252E-3</v>
      </c>
    </row>
    <row r="20" spans="2:6" ht="15" customHeight="1">
      <c r="B20" s="54" t="s">
        <v>37</v>
      </c>
      <c r="C20" s="44">
        <f>('QuUr-SANEPAR'!C22/'QuUr-SANEPAR'!C21)-1</f>
        <v>-1.7545700938847997E-3</v>
      </c>
      <c r="D20" s="44">
        <f>('QuUr-SANEPAR'!D22/'QuUr-SANEPAR'!D21)-1</f>
        <v>-1.6801896257027105E-3</v>
      </c>
      <c r="E20" s="44">
        <f>('QuUr-SANEPAR'!E22/'QuUr-SANEPAR'!E21)-1</f>
        <v>-1.7285368052615269E-3</v>
      </c>
      <c r="F20" s="47">
        <f>('QuUr-SANEPAR'!F22/'QuUr-SANEPAR'!F21)-1</f>
        <v>-1.6557869012333581E-3</v>
      </c>
    </row>
    <row r="21" spans="2:6" ht="15" customHeight="1">
      <c r="B21" s="54" t="s">
        <v>38</v>
      </c>
      <c r="C21" s="44">
        <f>('QuUr-SANEPAR'!C23/'QuUr-SANEPAR'!C22)-1</f>
        <v>-1.7576540210655356E-3</v>
      </c>
      <c r="D21" s="44">
        <f>('QuUr-SANEPAR'!D23/'QuUr-SANEPAR'!D22)-1</f>
        <v>-1.6801896257028215E-3</v>
      </c>
      <c r="E21" s="44">
        <f>('QuUr-SANEPAR'!E23/'QuUr-SANEPAR'!E22)-1</f>
        <v>-1.7306745306092663E-3</v>
      </c>
      <c r="F21" s="47">
        <f>('QuUr-SANEPAR'!F23/'QuUr-SANEPAR'!F22)-1</f>
        <v>-1.654969703860476E-3</v>
      </c>
    </row>
    <row r="22" spans="2:6" ht="15" customHeight="1">
      <c r="B22" s="54" t="s">
        <v>39</v>
      </c>
      <c r="C22" s="44">
        <f>('QuUr-SANEPAR'!C24/'QuUr-SANEPAR'!C23)-1</f>
        <v>-1.7607488082885814E-3</v>
      </c>
      <c r="D22" s="44">
        <f>('QuUr-SANEPAR'!D24/'QuUr-SANEPAR'!D23)-1</f>
        <v>-1.6801896257029325E-3</v>
      </c>
      <c r="E22" s="44">
        <f>('QuUr-SANEPAR'!E24/'QuUr-SANEPAR'!E23)-1</f>
        <v>-1.7328190332295268E-3</v>
      </c>
      <c r="F22" s="47">
        <f>('QuUr-SANEPAR'!F24/'QuUr-SANEPAR'!F23)-1</f>
        <v>-1.6541533127383268E-3</v>
      </c>
    </row>
    <row r="23" spans="2:6" ht="15" customHeight="1">
      <c r="B23" s="54" t="s">
        <v>40</v>
      </c>
      <c r="C23" s="44">
        <f>('QuUr-SANEPAR'!C25/'QuUr-SANEPAR'!C24)-1</f>
        <v>-1.7638545130203021E-3</v>
      </c>
      <c r="D23" s="44">
        <f>('QuUr-SANEPAR'!D25/'QuUr-SANEPAR'!D24)-1</f>
        <v>-1.6801896257025994E-3</v>
      </c>
      <c r="E23" s="44">
        <f>('QuUr-SANEPAR'!E25/'QuUr-SANEPAR'!E24)-1</f>
        <v>-1.7349703431160934E-3</v>
      </c>
      <c r="F23" s="47">
        <f>('QuUr-SANEPAR'!F25/'QuUr-SANEPAR'!F24)-1</f>
        <v>-1.6533377266558791E-3</v>
      </c>
    </row>
    <row r="24" spans="2:6" ht="15" customHeight="1">
      <c r="B24" s="54" t="s">
        <v>42</v>
      </c>
      <c r="C24" s="44">
        <f>('QuUr-SANEPAR'!C26/'QuUr-SANEPAR'!C25)-1</f>
        <v>-1.7669711931337373E-3</v>
      </c>
      <c r="D24" s="44">
        <f>('QuUr-SANEPAR'!D26/'QuUr-SANEPAR'!D25)-1</f>
        <v>-1.6801896257028215E-3</v>
      </c>
      <c r="E24" s="44">
        <f>('QuUr-SANEPAR'!E26/'QuUr-SANEPAR'!E25)-1</f>
        <v>-1.7371284904589279E-3</v>
      </c>
      <c r="F24" s="47">
        <f>('QuUr-SANEPAR'!F26/'QuUr-SANEPAR'!F25)-1</f>
        <v>-1.6525229444371847E-3</v>
      </c>
    </row>
    <row r="25" spans="2:6" ht="15" customHeight="1">
      <c r="B25" s="54" t="s">
        <v>41</v>
      </c>
      <c r="C25" s="44">
        <f>('QuUr-SANEPAR'!C27/'QuUr-SANEPAR'!C26)-1</f>
        <v>-1.770098906911266E-3</v>
      </c>
      <c r="D25" s="44">
        <f>('QuUr-SANEPAR'!D27/'QuUr-SANEPAR'!D26)-1</f>
        <v>-1.6801896257028215E-3</v>
      </c>
      <c r="E25" s="44">
        <f>('QuUr-SANEPAR'!E27/'QuUr-SANEPAR'!E26)-1</f>
        <v>-1.7392935056248504E-3</v>
      </c>
      <c r="F25" s="47">
        <f>('QuUr-SANEPAR'!F27/'QuUr-SANEPAR'!F26)-1</f>
        <v>-1.6517089648894201E-3</v>
      </c>
    </row>
    <row r="26" spans="2:6" ht="15" customHeight="1">
      <c r="B26" s="54" t="s">
        <v>43</v>
      </c>
      <c r="C26" s="44">
        <f>('QuUr-SANEPAR'!C28/'QuUr-SANEPAR'!C27)-1</f>
        <v>-1.7732377130488253E-3</v>
      </c>
      <c r="D26" s="44">
        <f>('QuUr-SANEPAR'!D28/'QuUr-SANEPAR'!D27)-1</f>
        <v>-1.6801896257028215E-3</v>
      </c>
      <c r="E26" s="44">
        <f>('QuUr-SANEPAR'!E28/'QuUr-SANEPAR'!E27)-1</f>
        <v>-1.7414654191731938E-3</v>
      </c>
      <c r="F26" s="47">
        <f>('QuUr-SANEPAR'!F28/'QuUr-SANEPAR'!F27)-1</f>
        <v>-1.6508957868225371E-3</v>
      </c>
    </row>
    <row r="27" spans="2:6" ht="15" customHeight="1">
      <c r="B27" s="54" t="s">
        <v>46</v>
      </c>
      <c r="C27" s="44">
        <f>('QuUr-SANEPAR'!C29/'QuUr-SANEPAR'!C28)-1</f>
        <v>-1.7763876706593518E-3</v>
      </c>
      <c r="D27" s="44">
        <f>('QuUr-SANEPAR'!D29/'QuUr-SANEPAR'!D28)-1</f>
        <v>-1.6801896257032656E-3</v>
      </c>
      <c r="E27" s="44">
        <f>('QuUr-SANEPAR'!E29/'QuUr-SANEPAR'!E28)-1</f>
        <v>-1.7436442618277148E-3</v>
      </c>
      <c r="F27" s="47">
        <f>('QuUr-SANEPAR'!F29/'QuUr-SANEPAR'!F28)-1</f>
        <v>-1.6500834090646954E-3</v>
      </c>
    </row>
    <row r="28" spans="2:6" ht="15" customHeight="1">
      <c r="B28" s="54" t="s">
        <v>47</v>
      </c>
      <c r="C28" s="44">
        <f>('QuUr-SANEPAR'!C30/'QuUr-SANEPAR'!C29)-1</f>
        <v>-1.7795488392767789E-3</v>
      </c>
      <c r="D28" s="44">
        <f>('QuUr-SANEPAR'!D30/'QuUr-SANEPAR'!D29)-1</f>
        <v>-1.6801896257025994E-3</v>
      </c>
      <c r="E28" s="44">
        <f>('QuUr-SANEPAR'!E30/'QuUr-SANEPAR'!E29)-1</f>
        <v>-1.7458300645222247E-3</v>
      </c>
      <c r="F28" s="47">
        <f>('QuUr-SANEPAR'!F30/'QuUr-SANEPAR'!F29)-1</f>
        <v>-1.6492718304187415E-3</v>
      </c>
    </row>
    <row r="29" spans="2:6" ht="15" customHeight="1">
      <c r="B29" s="54" t="s">
        <v>48</v>
      </c>
      <c r="C29" s="44">
        <f>('QuUr-SANEPAR'!C31/'QuUr-SANEPAR'!C30)-1</f>
        <v>-1.7827212788593672E-3</v>
      </c>
      <c r="D29" s="44">
        <f>('QuUr-SANEPAR'!D31/'QuUr-SANEPAR'!D30)-1</f>
        <v>-1.6801896257029325E-3</v>
      </c>
      <c r="E29" s="44">
        <f>('QuUr-SANEPAR'!E31/'QuUr-SANEPAR'!E30)-1</f>
        <v>-1.7480228583649504E-3</v>
      </c>
      <c r="F29" s="47">
        <f>('QuUr-SANEPAR'!F31/'QuUr-SANEPAR'!F30)-1</f>
        <v>-1.6484610497234931E-3</v>
      </c>
    </row>
    <row r="30" spans="2:6" ht="15" customHeight="1">
      <c r="B30" s="54" t="s">
        <v>49</v>
      </c>
      <c r="C30" s="44">
        <f>('QuUr-SANEPAR'!C32/'QuUr-SANEPAR'!C31)-1</f>
        <v>-1.7859050497937012E-3</v>
      </c>
      <c r="D30" s="44">
        <f>('QuUr-SANEPAR'!D32/'QuUr-SANEPAR'!D31)-1</f>
        <v>-1.6801896257028215E-3</v>
      </c>
      <c r="E30" s="44">
        <f>('QuUr-SANEPAR'!E32/'QuUr-SANEPAR'!E31)-1</f>
        <v>-1.7502226746588523E-3</v>
      </c>
      <c r="F30" s="47">
        <f>('QuUr-SANEPAR'!F32/'QuUr-SANEPAR'!F31)-1</f>
        <v>-1.6476510657924548E-3</v>
      </c>
    </row>
    <row r="31" spans="2:6" ht="15" customHeight="1">
      <c r="B31" s="54" t="s">
        <v>50</v>
      </c>
      <c r="C31" s="44">
        <f>('QuUr-SANEPAR'!C33/'QuUr-SANEPAR'!C32)-1</f>
        <v>-1.7891002128984645E-3</v>
      </c>
      <c r="D31" s="44">
        <f>('QuUr-SANEPAR'!D33/'QuUr-SANEPAR'!D32)-1</f>
        <v>-1.6801896257027105E-3</v>
      </c>
      <c r="E31" s="44">
        <f>('QuUr-SANEPAR'!E33/'QuUr-SANEPAR'!E32)-1</f>
        <v>-1.7524295448989591E-3</v>
      </c>
      <c r="F31" s="47">
        <f>('QuUr-SANEPAR'!F33/'QuUr-SANEPAR'!F32)-1</f>
        <v>-1.6468418774504556E-3</v>
      </c>
    </row>
    <row r="32" spans="2:6" ht="15" customHeight="1" thickBot="1">
      <c r="B32" s="55" t="s">
        <v>65</v>
      </c>
      <c r="C32" s="48">
        <f>('QuUr-SANEPAR'!C34/'QuUr-SANEPAR'!C33)-1</f>
        <v>-1.7923068294285471E-3</v>
      </c>
      <c r="D32" s="48">
        <f>('QuUr-SANEPAR'!D34/'QuUr-SANEPAR'!D33)-1</f>
        <v>-1.6801896257028215E-3</v>
      </c>
      <c r="E32" s="48">
        <f>('QuUr-SANEPAR'!E34/'QuUr-SANEPAR'!E33)-1</f>
        <v>-1.7546435007667061E-3</v>
      </c>
      <c r="F32" s="51">
        <f>('QuUr-SANEPAR'!F34/'QuUr-SANEPAR'!F33)-1</f>
        <v>-1.6460334835355361E-3</v>
      </c>
    </row>
  </sheetData>
  <sheetProtection password="CE89" sheet="1" objects="1" scenarios="1"/>
  <mergeCells count="1">
    <mergeCell ref="B2:C2"/>
  </mergeCells>
  <conditionalFormatting sqref="F5:F32">
    <cfRule type="expression" dxfId="10" priority="3">
      <formula>$F$3=$G$3</formula>
    </cfRule>
  </conditionalFormatting>
  <conditionalFormatting sqref="D5:D32">
    <cfRule type="expression" dxfId="9" priority="2" stopIfTrue="1">
      <formula>$D$3=$G$3</formula>
    </cfRule>
  </conditionalFormatting>
  <conditionalFormatting sqref="C5:C32">
    <cfRule type="expression" dxfId="8" priority="1">
      <formula>$C$3=$G$3</formula>
    </cfRule>
  </conditionalFormatting>
  <printOptions horizontalCentered="1" verticalCentered="1"/>
  <pageMargins left="1.1811023622047245" right="1.7716535433070868" top="0.98425196850393704" bottom="0.98425196850393704" header="2.3622047244094491" footer="0.51181102362204722"/>
  <pageSetup paperSize="9" scale="97" orientation="landscape" horizontalDpi="300" verticalDpi="300" r:id="rId1"/>
  <headerFooter alignWithMargins="0">
    <oddHeader>&amp;C&amp;"Arial,Negrito Itálico"&amp;14Estudo Populacional - Matelândia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1:J32"/>
  <sheetViews>
    <sheetView view="pageBreakPreview" topLeftCell="A2" zoomScaleNormal="100" zoomScaleSheetLayoutView="100" workbookViewId="0">
      <selection activeCell="D32" sqref="D32"/>
    </sheetView>
  </sheetViews>
  <sheetFormatPr defaultColWidth="12.7109375" defaultRowHeight="15"/>
  <cols>
    <col min="1" max="8" width="12.7109375" style="1"/>
    <col min="9" max="10" width="15.7109375" style="1" customWidth="1"/>
    <col min="11" max="16384" width="12.7109375" style="1"/>
  </cols>
  <sheetData>
    <row r="1" spans="2:10" ht="15.75" thickBot="1"/>
    <row r="2" spans="2:10" ht="15.75">
      <c r="B2" s="183" t="s">
        <v>67</v>
      </c>
      <c r="C2" s="184"/>
      <c r="D2" s="184"/>
      <c r="E2" s="184"/>
      <c r="F2" s="184"/>
      <c r="G2" s="184"/>
      <c r="H2" s="184"/>
      <c r="I2" s="184"/>
      <c r="J2" s="185"/>
    </row>
    <row r="3" spans="2:10" ht="15.75">
      <c r="B3" s="186" t="s">
        <v>56</v>
      </c>
      <c r="C3" s="188" t="s">
        <v>57</v>
      </c>
      <c r="D3" s="188"/>
      <c r="E3" s="189" t="s">
        <v>58</v>
      </c>
      <c r="F3" s="190"/>
      <c r="G3" s="189" t="s">
        <v>66</v>
      </c>
      <c r="H3" s="190"/>
      <c r="I3" s="76" t="s">
        <v>59</v>
      </c>
      <c r="J3" s="77" t="s">
        <v>60</v>
      </c>
    </row>
    <row r="4" spans="2:10" ht="16.5" thickBot="1">
      <c r="B4" s="187"/>
      <c r="C4" s="99" t="s">
        <v>61</v>
      </c>
      <c r="D4" s="99" t="s">
        <v>62</v>
      </c>
      <c r="E4" s="99" t="s">
        <v>61</v>
      </c>
      <c r="F4" s="99" t="s">
        <v>62</v>
      </c>
      <c r="G4" s="99" t="s">
        <v>61</v>
      </c>
      <c r="H4" s="99" t="s">
        <v>62</v>
      </c>
      <c r="I4" s="99" t="s">
        <v>63</v>
      </c>
      <c r="J4" s="100" t="s">
        <v>64</v>
      </c>
    </row>
    <row r="5" spans="2:10" s="83" customFormat="1">
      <c r="B5" s="78">
        <v>2008</v>
      </c>
      <c r="C5" s="102">
        <f>IF('Cr-IBGE'!$C$3='Cr-IBGE'!$G$3,'Cr-IBGE'!C5,IF('Cr-IBGE'!$D$3='Cr-IBGE'!$G$3,'Cr-IBGE'!D5,IF('Cr-IBGE'!$E$3='Cr-IBGE'!$G$3,'Cr-IBGE'!E5,'Cr-IBGE'!F5)))</f>
        <v>2.7036544775016491E-3</v>
      </c>
      <c r="D5" s="31">
        <f>IF('QuUr-IBGE'!$C$5='QuUr-IBGE'!$G$5,'QuUr-IBGE'!C6,IF('QuUr-IBGE'!$D$5='QuUr-IBGE'!$G$5,'QuUr-IBGE'!D6,IF('QuUr-IBGE'!$E$5='QuUr-IBGE'!$G$5,'QuUr-IBGE'!E6,'QuUr-IBGE'!F6)))</f>
        <v>2320.3690280065894</v>
      </c>
      <c r="E5" s="80">
        <f>IF('Cr-COPEL'!$C$3='Cr-COPEL'!$G$3,'Cr-COPEL'!C5,IF('Cr-COPEL'!$D$3='Cr-COPEL'!$G$3,'Cr-COPEL'!D5,IF('Cr-COPEL'!$E$3='Cr-COPEL'!$G$3,'Cr-COPEL'!E5,'Cr-COPEL'!F5)))</f>
        <v>-2.0879277401870677E-3</v>
      </c>
      <c r="F5" s="79">
        <f>IF('QuUr-COPEL'!$C$5='QuUr-COPEL'!$G$5,'QuUr-COPEL'!C6,IF('QuUr-COPEL'!$D$5='QuUr-COPEL'!$G$5,'QuUr-COPEL'!D6,IF('QuUr-COPEL'!$E$5='QuUr-COPEL'!$G$5,'QuUr-COPEL'!E6,'QuUr-COPEL'!F6)))</f>
        <v>1924.2964936368746</v>
      </c>
      <c r="G5" s="80">
        <f>IF('Cr-SANEPAR'!$C$3='Cr-SANEPAR'!$G$3,'Cr-SANEPAR'!C5,IF('Cr-SANEPAR'!$D$3='Cr-SANEPAR'!$G$3,'Cr-SANEPAR'!D5,IF('Cr-SANEPAR'!$E$3='Cr-SANEPAR'!$G$3,'Cr-SANEPAR'!E5,'Cr-SANEPAR'!F5)))</f>
        <v>-1.7095765164502064E-3</v>
      </c>
      <c r="H5" s="79">
        <f>IF('QuUr-SANEPAR'!C5='QuUr-SANEPAR'!G5,'QuUr-SANEPAR'!C6,IF('QuUr-SANEPAR'!D5='QuUr-SANEPAR'!G5,'QuUr-SANEPAR'!D6,IF('QuUr-SANEPAR'!E5='QuUr-SANEPAR'!G5,'QuUr-SANEPAR'!E6,'QuUr-SANEPAR'!F6)))</f>
        <v>2087.8606260296538</v>
      </c>
      <c r="I5" s="81">
        <f>C5</f>
        <v>2.7036544775016491E-3</v>
      </c>
      <c r="J5" s="82"/>
    </row>
    <row r="6" spans="2:10" ht="15.75">
      <c r="B6" s="84">
        <v>2009</v>
      </c>
      <c r="C6" s="103">
        <f>IF('Cr-IBGE'!$C$3='Cr-IBGE'!$G$3,'Cr-IBGE'!C6,IF('Cr-IBGE'!$D$3='Cr-IBGE'!$G$3,'Cr-IBGE'!D6,IF('Cr-IBGE'!$E$3='Cr-IBGE'!$G$3,'Cr-IBGE'!E6,'Cr-IBGE'!F6)))</f>
        <v>2.6963644397113296E-3</v>
      </c>
      <c r="D6" s="27">
        <f>IF('QuUr-IBGE'!$C$5='QuUr-IBGE'!$G$5,'QuUr-IBGE'!C7,IF('QuUr-IBGE'!$D$5='QuUr-IBGE'!$G$5,'QuUr-IBGE'!D7,IF('QuUr-IBGE'!$E$5='QuUr-IBGE'!$G$5,'QuUr-IBGE'!E7,'QuUr-IBGE'!F7)))</f>
        <v>2326.6425041186158</v>
      </c>
      <c r="E6" s="85">
        <f>IF('Cr-COPEL'!$C$3='Cr-COPEL'!$G$3,'Cr-COPEL'!C6,IF('Cr-COPEL'!$D$3='Cr-COPEL'!$G$3,'Cr-COPEL'!D6,IF('Cr-COPEL'!$E$3='Cr-COPEL'!$G$3,'Cr-COPEL'!E6,'Cr-COPEL'!F6)))</f>
        <v>-2.0879277401868457E-3</v>
      </c>
      <c r="F6" s="98">
        <f>IF('QuUr-COPEL'!$C$5='QuUr-COPEL'!$G$5,'QuUr-COPEL'!C7,IF('QuUr-COPEL'!$D$5='QuUr-COPEL'!$G$5,'QuUr-COPEL'!D7,IF('QuUr-COPEL'!$E$5='QuUr-COPEL'!$G$5,'QuUr-COPEL'!E7,'QuUr-COPEL'!F7)))</f>
        <v>1920.2787016074656</v>
      </c>
      <c r="G6" s="85">
        <f>IF('Cr-SANEPAR'!$C$3='Cr-SANEPAR'!$G$3,'Cr-SANEPAR'!C6,IF('Cr-SANEPAR'!$D$3='Cr-SANEPAR'!$G$3,'Cr-SANEPAR'!D6,IF('Cr-SANEPAR'!$E$3='Cr-SANEPAR'!$G$3,'Cr-SANEPAR'!E6,'Cr-SANEPAR'!F6)))</f>
        <v>-1.7125041733693225E-3</v>
      </c>
      <c r="H6" s="98">
        <f>IF('QuUr-SANEPAR'!C6='QuUr-SANEPAR'!G6,'QuUr-SANEPAR'!C7,IF('QuUr-SANEPAR'!D6='QuUr-SANEPAR'!G6,'QuUr-SANEPAR'!D7,IF('QuUr-SANEPAR'!E6='QuUr-SANEPAR'!G6,'QuUr-SANEPAR'!E7,'QuUr-SANEPAR'!F7)))</f>
        <v>2083.5189679083724</v>
      </c>
      <c r="I6" s="86">
        <f t="shared" ref="I6:I32" si="0">C6</f>
        <v>2.6963644397113296E-3</v>
      </c>
      <c r="J6" s="87"/>
    </row>
    <row r="7" spans="2:10">
      <c r="B7" s="84">
        <v>2010</v>
      </c>
      <c r="C7" s="103">
        <f>IF('Cr-IBGE'!$C$3='Cr-IBGE'!$G$3,'Cr-IBGE'!C7,IF('Cr-IBGE'!$D$3='Cr-IBGE'!$G$3,'Cr-IBGE'!D7,IF('Cr-IBGE'!$E$3='Cr-IBGE'!$G$3,'Cr-IBGE'!E7,'Cr-IBGE'!F7)))</f>
        <v>2.6891136094007173E-3</v>
      </c>
      <c r="D7" s="27">
        <f>IF('QuUr-IBGE'!$C$5='QuUr-IBGE'!$G$5,'QuUr-IBGE'!C8,IF('QuUr-IBGE'!$D$5='QuUr-IBGE'!$G$5,'QuUr-IBGE'!D8,IF('QuUr-IBGE'!$E$5='QuUr-IBGE'!$G$5,'QuUr-IBGE'!E8,'QuUr-IBGE'!F8)))</f>
        <v>2332.9159802306422</v>
      </c>
      <c r="E7" s="85">
        <f>IF('Cr-COPEL'!$C$3='Cr-COPEL'!$G$3,'Cr-COPEL'!C7,IF('Cr-COPEL'!$D$3='Cr-COPEL'!$G$3,'Cr-COPEL'!D7,IF('Cr-COPEL'!$E$3='Cr-COPEL'!$G$3,'Cr-COPEL'!E7,'Cr-COPEL'!F7)))</f>
        <v>-2.0879277401868457E-3</v>
      </c>
      <c r="F7" s="98">
        <f>IF('QuUr-COPEL'!$C$5='QuUr-COPEL'!$G$5,'QuUr-COPEL'!C8,IF('QuUr-COPEL'!$D$5='QuUr-COPEL'!$G$5,'QuUr-COPEL'!D8,IF('QuUr-COPEL'!$E$5='QuUr-COPEL'!$G$5,'QuUr-COPEL'!E8,'QuUr-COPEL'!F8)))</f>
        <v>1916.2692984374894</v>
      </c>
      <c r="G7" s="85">
        <f>IF('Cr-SANEPAR'!$C$3='Cr-SANEPAR'!$G$3,'Cr-SANEPAR'!C7,IF('Cr-SANEPAR'!$D$3='Cr-SANEPAR'!$G$3,'Cr-SANEPAR'!D7,IF('Cr-SANEPAR'!$E$3='Cr-SANEPAR'!$G$3,'Cr-SANEPAR'!E7,'Cr-SANEPAR'!F7)))</f>
        <v>-1.7154418747390432E-3</v>
      </c>
      <c r="H7" s="98">
        <f>IF('QuUr-SANEPAR'!C7='QuUr-SANEPAR'!G7,'QuUr-SANEPAR'!C8,IF('QuUr-SANEPAR'!D7='QuUr-SANEPAR'!G7,'QuUr-SANEPAR'!D8,IF('QuUr-SANEPAR'!E7='QuUr-SANEPAR'!G7,'QuUr-SANEPAR'!E8,'QuUr-SANEPAR'!F8)))</f>
        <v>2080.0450896615539</v>
      </c>
      <c r="I7" s="86">
        <f t="shared" si="0"/>
        <v>2.6891136094007173E-3</v>
      </c>
      <c r="J7" s="88">
        <f>D7</f>
        <v>2332.9159802306422</v>
      </c>
    </row>
    <row r="8" spans="2:10">
      <c r="B8" s="84">
        <v>2011</v>
      </c>
      <c r="C8" s="103">
        <f>IF('Cr-IBGE'!$C$3='Cr-IBGE'!$G$3,'Cr-IBGE'!C8,IF('Cr-IBGE'!$D$3='Cr-IBGE'!$G$3,'Cr-IBGE'!D8,IF('Cr-IBGE'!$E$3='Cr-IBGE'!$G$3,'Cr-IBGE'!E8,'Cr-IBGE'!F8)))</f>
        <v>2.6819016711177035E-3</v>
      </c>
      <c r="D8" s="27">
        <f>IF('QuUr-IBGE'!$C$5='QuUr-IBGE'!$G$5,'QuUr-IBGE'!C9,IF('QuUr-IBGE'!$D$5='QuUr-IBGE'!$G$5,'QuUr-IBGE'!D9,IF('QuUr-IBGE'!$E$5='QuUr-IBGE'!$G$5,'QuUr-IBGE'!E9,'QuUr-IBGE'!F9)))</f>
        <v>2339.1894563426686</v>
      </c>
      <c r="E8" s="85">
        <f>IF('Cr-COPEL'!$C$3='Cr-COPEL'!$G$3,'Cr-COPEL'!C8,IF('Cr-COPEL'!$D$3='Cr-COPEL'!$G$3,'Cr-COPEL'!D8,IF('Cr-COPEL'!$E$3='Cr-COPEL'!$G$3,'Cr-COPEL'!E8,'Cr-COPEL'!F8)))</f>
        <v>-2.0879277401869567E-3</v>
      </c>
      <c r="F8" s="98">
        <f>IF('QuUr-COPEL'!$C$5='QuUr-COPEL'!$G$5,'QuUr-COPEL'!C9,IF('QuUr-COPEL'!$D$5='QuUr-COPEL'!$G$5,'QuUr-COPEL'!D9,IF('QuUr-COPEL'!$E$5='QuUr-COPEL'!$G$5,'QuUr-COPEL'!E9,'QuUr-COPEL'!F9)))</f>
        <v>1912.2682666116134</v>
      </c>
      <c r="G8" s="85">
        <f>IF('Cr-SANEPAR'!$C$3='Cr-SANEPAR'!$G$3,'Cr-SANEPAR'!C8,IF('Cr-SANEPAR'!$D$3='Cr-SANEPAR'!$G$3,'Cr-SANEPAR'!D8,IF('Cr-SANEPAR'!$E$3='Cr-SANEPAR'!$G$3,'Cr-SANEPAR'!E8,'Cr-SANEPAR'!F8)))</f>
        <v>-1.7183896723400593E-3</v>
      </c>
      <c r="H8" s="98">
        <f>IF('QuUr-SANEPAR'!C8='QuUr-SANEPAR'!G8,'QuUr-SANEPAR'!C9,IF('QuUr-SANEPAR'!D8='QuUr-SANEPAR'!G8,'QuUr-SANEPAR'!D9,IF('QuUr-SANEPAR'!E8='QuUr-SANEPAR'!G8,'QuUr-SANEPAR'!E9,'QuUr-SANEPAR'!F9)))</f>
        <v>2076.5787270059327</v>
      </c>
      <c r="I8" s="86">
        <f t="shared" si="0"/>
        <v>2.6819016711177035E-3</v>
      </c>
      <c r="J8" s="88">
        <f>J7+(J7*I8)</f>
        <v>2339.1726314965999</v>
      </c>
    </row>
    <row r="9" spans="2:10">
      <c r="B9" s="84">
        <v>2012</v>
      </c>
      <c r="C9" s="103">
        <f>IF('Cr-IBGE'!$C$3='Cr-IBGE'!$G$3,'Cr-IBGE'!C9,IF('Cr-IBGE'!$D$3='Cr-IBGE'!$G$3,'Cr-IBGE'!D9,IF('Cr-IBGE'!$E$3='Cr-IBGE'!$G$3,'Cr-IBGE'!E9,'Cr-IBGE'!F9)))</f>
        <v>2.6747283127859234E-3</v>
      </c>
      <c r="D9" s="27">
        <f>IF('QuUr-IBGE'!$C$5='QuUr-IBGE'!$G$5,'QuUr-IBGE'!C10,IF('QuUr-IBGE'!$D$5='QuUr-IBGE'!$G$5,'QuUr-IBGE'!D10,IF('QuUr-IBGE'!$E$5='QuUr-IBGE'!$G$5,'QuUr-IBGE'!E10,'QuUr-IBGE'!F10)))</f>
        <v>2345.462932454695</v>
      </c>
      <c r="E9" s="85">
        <f>IF('Cr-COPEL'!$C$3='Cr-COPEL'!$G$3,'Cr-COPEL'!C9,IF('Cr-COPEL'!$D$3='Cr-COPEL'!$G$3,'Cr-COPEL'!D9,IF('Cr-COPEL'!$E$3='Cr-COPEL'!$G$3,'Cr-COPEL'!E9,'Cr-COPEL'!F9)))</f>
        <v>-2.0879277401869567E-3</v>
      </c>
      <c r="F9" s="98">
        <f>IF('QuUr-COPEL'!$C$5='QuUr-COPEL'!$G$5,'QuUr-COPEL'!C10,IF('QuUr-COPEL'!$D$5='QuUr-COPEL'!$G$5,'QuUr-COPEL'!D10,IF('QuUr-COPEL'!$E$5='QuUr-COPEL'!$G$5,'QuUr-COPEL'!E10,'QuUr-COPEL'!F10)))</f>
        <v>1908.2755886510759</v>
      </c>
      <c r="G9" s="85">
        <f>IF('Cr-SANEPAR'!$C$3='Cr-SANEPAR'!$G$3,'Cr-SANEPAR'!C9,IF('Cr-SANEPAR'!$D$3='Cr-SANEPAR'!$G$3,'Cr-SANEPAR'!D9,IF('Cr-SANEPAR'!$E$3='Cr-SANEPAR'!$G$3,'Cr-SANEPAR'!E9,'Cr-SANEPAR'!F9)))</f>
        <v>-1.7213476183098875E-3</v>
      </c>
      <c r="H9" s="98">
        <f>IF('QuUr-SANEPAR'!C9='QuUr-SANEPAR'!G9,'QuUr-SANEPAR'!C10,IF('QuUr-SANEPAR'!D9='QuUr-SANEPAR'!G9,'QuUr-SANEPAR'!D10,IF('QuUr-SANEPAR'!E9='QuUr-SANEPAR'!G9,'QuUr-SANEPAR'!E10,'QuUr-SANEPAR'!F10)))</f>
        <v>2073.1198599567265</v>
      </c>
      <c r="I9" s="86">
        <f t="shared" si="0"/>
        <v>2.6747283127859234E-3</v>
      </c>
      <c r="J9" s="88">
        <f t="shared" ref="J9:J31" si="1">J8+(J8*I9)</f>
        <v>2345.4292827625577</v>
      </c>
    </row>
    <row r="10" spans="2:10">
      <c r="B10" s="84">
        <v>2013</v>
      </c>
      <c r="C10" s="103">
        <f>IF('Cr-IBGE'!$C$3='Cr-IBGE'!$G$3,'Cr-IBGE'!C10,IF('Cr-IBGE'!$D$3='Cr-IBGE'!$G$3,'Cr-IBGE'!D10,IF('Cr-IBGE'!$E$3='Cr-IBGE'!$G$3,'Cr-IBGE'!E10,'Cr-IBGE'!F10)))</f>
        <v>2.667593225658127E-3</v>
      </c>
      <c r="D10" s="27">
        <f>IF('QuUr-IBGE'!$C$5='QuUr-IBGE'!$G$5,'QuUr-IBGE'!C11,IF('QuUr-IBGE'!$D$5='QuUr-IBGE'!$G$5,'QuUr-IBGE'!D11,IF('QuUr-IBGE'!$E$5='QuUr-IBGE'!$G$5,'QuUr-IBGE'!E11,'QuUr-IBGE'!F11)))</f>
        <v>2351.7364085667214</v>
      </c>
      <c r="E10" s="85">
        <f>IF('Cr-COPEL'!$C$3='Cr-COPEL'!$G$3,'Cr-COPEL'!C10,IF('Cr-COPEL'!$D$3='Cr-COPEL'!$G$3,'Cr-COPEL'!D10,IF('Cr-COPEL'!$E$3='Cr-COPEL'!$G$3,'Cr-COPEL'!E10,'Cr-COPEL'!F10)))</f>
        <v>-2.0879277401869567E-3</v>
      </c>
      <c r="F10" s="98">
        <f>IF('QuUr-COPEL'!$C$5='QuUr-COPEL'!$G$5,'QuUr-COPEL'!C11,IF('QuUr-COPEL'!$D$5='QuUr-COPEL'!$G$5,'QuUr-COPEL'!D11,IF('QuUr-COPEL'!$E$5='QuUr-COPEL'!$G$5,'QuUr-COPEL'!E11,'QuUr-COPEL'!F11)))</f>
        <v>1904.2912471136096</v>
      </c>
      <c r="G10" s="85">
        <f>IF('Cr-SANEPAR'!$C$3='Cr-SANEPAR'!$G$3,'Cr-SANEPAR'!C10,IF('Cr-SANEPAR'!$D$3='Cr-SANEPAR'!$G$3,'Cr-SANEPAR'!D10,IF('Cr-SANEPAR'!$E$3='Cr-SANEPAR'!$G$3,'Cr-SANEPAR'!E10,'Cr-SANEPAR'!F10)))</f>
        <v>-1.7243157651454233E-3</v>
      </c>
      <c r="H10" s="98">
        <f>IF('QuUr-SANEPAR'!C10='QuUr-SANEPAR'!G10,'QuUr-SANEPAR'!C11,IF('QuUr-SANEPAR'!D10='QuUr-SANEPAR'!G10,'QuUr-SANEPAR'!D11,IF('QuUr-SANEPAR'!E10='QuUr-SANEPAR'!G10,'QuUr-SANEPAR'!E11,'QuUr-SANEPAR'!F11)))</f>
        <v>2069.6684685921732</v>
      </c>
      <c r="I10" s="86">
        <f t="shared" si="0"/>
        <v>2.667593225658127E-3</v>
      </c>
      <c r="J10" s="88">
        <f t="shared" si="1"/>
        <v>2351.6859340285155</v>
      </c>
    </row>
    <row r="11" spans="2:10">
      <c r="B11" s="84">
        <v>2014</v>
      </c>
      <c r="C11" s="103">
        <f>IF('Cr-IBGE'!$C$3='Cr-IBGE'!$G$3,'Cr-IBGE'!C11,IF('Cr-IBGE'!$D$3='Cr-IBGE'!$G$3,'Cr-IBGE'!D11,IF('Cr-IBGE'!$E$3='Cr-IBGE'!$G$3,'Cr-IBGE'!E11,'Cr-IBGE'!F11)))</f>
        <v>2.6604961042735464E-3</v>
      </c>
      <c r="D11" s="27">
        <f>IF('QuUr-IBGE'!$C$5='QuUr-IBGE'!$G$5,'QuUr-IBGE'!C12,IF('QuUr-IBGE'!$D$5='QuUr-IBGE'!$G$5,'QuUr-IBGE'!D12,IF('QuUr-IBGE'!$E$5='QuUr-IBGE'!$G$5,'QuUr-IBGE'!E12,'QuUr-IBGE'!F12)))</f>
        <v>2358.0098846787478</v>
      </c>
      <c r="E11" s="85">
        <f>IF('Cr-COPEL'!$C$3='Cr-COPEL'!$G$3,'Cr-COPEL'!C11,IF('Cr-COPEL'!$D$3='Cr-COPEL'!$G$3,'Cr-COPEL'!D11,IF('Cr-COPEL'!$E$3='Cr-COPEL'!$G$3,'Cr-COPEL'!E11,'Cr-COPEL'!F11)))</f>
        <v>-2.0879277401868457E-3</v>
      </c>
      <c r="F11" s="98">
        <f>IF('QuUr-COPEL'!$C$5='QuUr-COPEL'!$G$5,'QuUr-COPEL'!C12,IF('QuUr-COPEL'!$D$5='QuUr-COPEL'!$G$5,'QuUr-COPEL'!D12,IF('QuUr-COPEL'!$E$5='QuUr-COPEL'!$G$5,'QuUr-COPEL'!E12,'QuUr-COPEL'!F12)))</f>
        <v>1900.3152245933659</v>
      </c>
      <c r="G11" s="85">
        <f>IF('Cr-SANEPAR'!$C$3='Cr-SANEPAR'!$G$3,'Cr-SANEPAR'!C11,IF('Cr-SANEPAR'!$D$3='Cr-SANEPAR'!$G$3,'Cr-SANEPAR'!D11,IF('Cr-SANEPAR'!$E$3='Cr-SANEPAR'!$G$3,'Cr-SANEPAR'!E11,'Cr-SANEPAR'!F11)))</f>
        <v>-1.7272941657063834E-3</v>
      </c>
      <c r="H11" s="98">
        <f>IF('QuUr-SANEPAR'!C11='QuUr-SANEPAR'!G11,'QuUr-SANEPAR'!C12,IF('QuUr-SANEPAR'!D11='QuUr-SANEPAR'!G11,'QuUr-SANEPAR'!D12,IF('QuUr-SANEPAR'!E11='QuUr-SANEPAR'!G11,'QuUr-SANEPAR'!E12,'QuUr-SANEPAR'!F12)))</f>
        <v>2066.2245330533219</v>
      </c>
      <c r="I11" s="86">
        <f t="shared" si="0"/>
        <v>2.6604961042735464E-3</v>
      </c>
      <c r="J11" s="88">
        <f>J10+(J10*I11)</f>
        <v>2357.9425852944732</v>
      </c>
    </row>
    <row r="12" spans="2:10">
      <c r="B12" s="84">
        <v>2015</v>
      </c>
      <c r="C12" s="103">
        <f>IF('Cr-IBGE'!$C$3='Cr-IBGE'!$G$3,'Cr-IBGE'!C12,IF('Cr-IBGE'!$D$3='Cr-IBGE'!$G$3,'Cr-IBGE'!D12,IF('Cr-IBGE'!$E$3='Cr-IBGE'!$G$3,'Cr-IBGE'!E12,'Cr-IBGE'!F12)))</f>
        <v>2.6534366464128212E-3</v>
      </c>
      <c r="D12" s="27">
        <f>IF('QuUr-IBGE'!$C$5='QuUr-IBGE'!$G$5,'QuUr-IBGE'!C13,IF('QuUr-IBGE'!$D$5='QuUr-IBGE'!$G$5,'QuUr-IBGE'!D13,IF('QuUr-IBGE'!$E$5='QuUr-IBGE'!$G$5,'QuUr-IBGE'!E13,'QuUr-IBGE'!F13)))</f>
        <v>2364.2833607907742</v>
      </c>
      <c r="E12" s="85">
        <f>IF('Cr-COPEL'!$C$3='Cr-COPEL'!$G$3,'Cr-COPEL'!C12,IF('Cr-COPEL'!$D$3='Cr-COPEL'!$G$3,'Cr-COPEL'!D12,IF('Cr-COPEL'!$E$3='Cr-COPEL'!$G$3,'Cr-COPEL'!E12,'Cr-COPEL'!F12)))</f>
        <v>-2.0879277401868457E-3</v>
      </c>
      <c r="F12" s="98">
        <f>IF('QuUr-COPEL'!$C$5='QuUr-COPEL'!$G$5,'QuUr-COPEL'!C13,IF('QuUr-COPEL'!$D$5='QuUr-COPEL'!$G$5,'QuUr-COPEL'!D13,IF('QuUr-COPEL'!$E$5='QuUr-COPEL'!$G$5,'QuUr-COPEL'!E13,'QuUr-COPEL'!F13)))</f>
        <v>1896.3475037208379</v>
      </c>
      <c r="G12" s="85">
        <f>IF('Cr-SANEPAR'!$C$3='Cr-SANEPAR'!$G$3,'Cr-SANEPAR'!C12,IF('Cr-SANEPAR'!$D$3='Cr-SANEPAR'!$G$3,'Cr-SANEPAR'!D12,IF('Cr-SANEPAR'!$E$3='Cr-SANEPAR'!$G$3,'Cr-SANEPAR'!E12,'Cr-SANEPAR'!F12)))</f>
        <v>-1.7302828732183029E-3</v>
      </c>
      <c r="H12" s="98">
        <f>IF('QuUr-SANEPAR'!C12='QuUr-SANEPAR'!G12,'QuUr-SANEPAR'!C13,IF('QuUr-SANEPAR'!D12='QuUr-SANEPAR'!G12,'QuUr-SANEPAR'!D13,IF('QuUr-SANEPAR'!E12='QuUr-SANEPAR'!G12,'QuUr-SANEPAR'!E13,'QuUr-SANEPAR'!F13)))</f>
        <v>2062.7880335438163</v>
      </c>
      <c r="I12" s="86">
        <f t="shared" si="0"/>
        <v>2.6534366464128212E-3</v>
      </c>
      <c r="J12" s="88">
        <f t="shared" si="1"/>
        <v>2364.199236560431</v>
      </c>
    </row>
    <row r="13" spans="2:10">
      <c r="B13" s="84">
        <v>2016</v>
      </c>
      <c r="C13" s="103">
        <f>IF('Cr-IBGE'!$C$3='Cr-IBGE'!$G$3,'Cr-IBGE'!C13,IF('Cr-IBGE'!$D$3='Cr-IBGE'!$G$3,'Cr-IBGE'!D13,IF('Cr-IBGE'!$E$3='Cr-IBGE'!$G$3,'Cr-IBGE'!E13,'Cr-IBGE'!F13)))</f>
        <v>2.6464145530562533E-3</v>
      </c>
      <c r="D13" s="27">
        <f>IF('QuUr-IBGE'!$C$5='QuUr-IBGE'!$G$5,'QuUr-IBGE'!C14,IF('QuUr-IBGE'!$D$5='QuUr-IBGE'!$G$5,'QuUr-IBGE'!D14,IF('QuUr-IBGE'!$E$5='QuUr-IBGE'!$G$5,'QuUr-IBGE'!E14,'QuUr-IBGE'!F14)))</f>
        <v>2370.5568369028006</v>
      </c>
      <c r="E13" s="85">
        <f>IF('Cr-COPEL'!$C$3='Cr-COPEL'!$G$3,'Cr-COPEL'!C13,IF('Cr-COPEL'!$D$3='Cr-COPEL'!$G$3,'Cr-COPEL'!D13,IF('Cr-COPEL'!$E$3='Cr-COPEL'!$G$3,'Cr-COPEL'!E13,'Cr-COPEL'!F13)))</f>
        <v>-2.0879277401869567E-3</v>
      </c>
      <c r="F13" s="98">
        <f>IF('QuUr-COPEL'!$C$5='QuUr-COPEL'!$G$5,'QuUr-COPEL'!C14,IF('QuUr-COPEL'!$D$5='QuUr-COPEL'!$G$5,'QuUr-COPEL'!D14,IF('QuUr-COPEL'!$E$5='QuUr-COPEL'!$G$5,'QuUr-COPEL'!E14,'QuUr-COPEL'!F14)))</f>
        <v>1892.3880671627851</v>
      </c>
      <c r="G13" s="85">
        <f>IF('Cr-SANEPAR'!$C$3='Cr-SANEPAR'!$G$3,'Cr-SANEPAR'!C13,IF('Cr-SANEPAR'!$D$3='Cr-SANEPAR'!$G$3,'Cr-SANEPAR'!D13,IF('Cr-SANEPAR'!$E$3='Cr-SANEPAR'!$G$3,'Cr-SANEPAR'!E13,'Cr-SANEPAR'!F13)))</f>
        <v>-1.733281941275755E-3</v>
      </c>
      <c r="H13" s="98">
        <f>IF('QuUr-SANEPAR'!C13='QuUr-SANEPAR'!G13,'QuUr-SANEPAR'!C14,IF('QuUr-SANEPAR'!D13='QuUr-SANEPAR'!G13,'QuUr-SANEPAR'!D14,IF('QuUr-SANEPAR'!E13='QuUr-SANEPAR'!G13,'QuUr-SANEPAR'!E14,'QuUr-SANEPAR'!F14)))</f>
        <v>2059.3589503296321</v>
      </c>
      <c r="I13" s="86">
        <f t="shared" si="0"/>
        <v>2.6464145530562533E-3</v>
      </c>
      <c r="J13" s="88">
        <f t="shared" si="1"/>
        <v>2370.4558878263892</v>
      </c>
    </row>
    <row r="14" spans="2:10">
      <c r="B14" s="84">
        <v>2017</v>
      </c>
      <c r="C14" s="103">
        <f>IF('Cr-IBGE'!$C$3='Cr-IBGE'!$G$3,'Cr-IBGE'!C14,IF('Cr-IBGE'!$D$3='Cr-IBGE'!$G$3,'Cr-IBGE'!D14,IF('Cr-IBGE'!$E$3='Cr-IBGE'!$G$3,'Cr-IBGE'!E14,'Cr-IBGE'!F14)))</f>
        <v>2.6394295283405089E-3</v>
      </c>
      <c r="D14" s="27">
        <f>IF('QuUr-IBGE'!$C$5='QuUr-IBGE'!$G$5,'QuUr-IBGE'!C15,IF('QuUr-IBGE'!$D$5='QuUr-IBGE'!$G$5,'QuUr-IBGE'!D15,IF('QuUr-IBGE'!$E$5='QuUr-IBGE'!$G$5,'QuUr-IBGE'!E15,'QuUr-IBGE'!F15)))</f>
        <v>2376.830313014827</v>
      </c>
      <c r="E14" s="85">
        <f>IF('Cr-COPEL'!$C$3='Cr-COPEL'!$G$3,'Cr-COPEL'!C14,IF('Cr-COPEL'!$D$3='Cr-COPEL'!$G$3,'Cr-COPEL'!D14,IF('Cr-COPEL'!$E$3='Cr-COPEL'!$G$3,'Cr-COPEL'!E14,'Cr-COPEL'!F14)))</f>
        <v>-2.0879277401868457E-3</v>
      </c>
      <c r="F14" s="98">
        <f>IF('QuUr-COPEL'!$C$5='QuUr-COPEL'!$G$5,'QuUr-COPEL'!C15,IF('QuUr-COPEL'!$D$5='QuUr-COPEL'!$G$5,'QuUr-COPEL'!D15,IF('QuUr-COPEL'!$E$5='QuUr-COPEL'!$G$5,'QuUr-COPEL'!E15,'QuUr-COPEL'!F15)))</f>
        <v>1888.4368976221572</v>
      </c>
      <c r="G14" s="85">
        <f>IF('Cr-SANEPAR'!$C$3='Cr-SANEPAR'!$G$3,'Cr-SANEPAR'!C14,IF('Cr-SANEPAR'!$D$3='Cr-SANEPAR'!$G$3,'Cr-SANEPAR'!D14,IF('Cr-SANEPAR'!$E$3='Cr-SANEPAR'!$G$3,'Cr-SANEPAR'!E14,'Cr-SANEPAR'!F14)))</f>
        <v>-1.7362914238454596E-3</v>
      </c>
      <c r="H14" s="98">
        <f>IF('QuUr-SANEPAR'!C14='QuUr-SANEPAR'!G14,'QuUr-SANEPAR'!C15,IF('QuUr-SANEPAR'!D14='QuUr-SANEPAR'!G14,'QuUr-SANEPAR'!D15,IF('QuUr-SANEPAR'!E14='QuUr-SANEPAR'!G14,'QuUr-SANEPAR'!E15,'QuUr-SANEPAR'!F15)))</f>
        <v>2055.9372637388806</v>
      </c>
      <c r="I14" s="86">
        <f t="shared" si="0"/>
        <v>2.6394295283405089E-3</v>
      </c>
      <c r="J14" s="88">
        <f t="shared" si="1"/>
        <v>2376.712539092347</v>
      </c>
    </row>
    <row r="15" spans="2:10">
      <c r="B15" s="84">
        <v>2018</v>
      </c>
      <c r="C15" s="103">
        <f>IF('Cr-IBGE'!$C$3='Cr-IBGE'!$G$3,'Cr-IBGE'!C15,IF('Cr-IBGE'!$D$3='Cr-IBGE'!$G$3,'Cr-IBGE'!D15,IF('Cr-IBGE'!$E$3='Cr-IBGE'!$G$3,'Cr-IBGE'!E15,'Cr-IBGE'!F15)))</f>
        <v>2.6324812795186503E-3</v>
      </c>
      <c r="D15" s="27">
        <f>IF('QuUr-IBGE'!$C$5='QuUr-IBGE'!$G$5,'QuUr-IBGE'!C16,IF('QuUr-IBGE'!$D$5='QuUr-IBGE'!$G$5,'QuUr-IBGE'!D16,IF('QuUr-IBGE'!$E$5='QuUr-IBGE'!$G$5,'QuUr-IBGE'!E16,'QuUr-IBGE'!F16)))</f>
        <v>2383.1037891268534</v>
      </c>
      <c r="E15" s="85">
        <f>IF('Cr-COPEL'!$C$3='Cr-COPEL'!$G$3,'Cr-COPEL'!C15,IF('Cr-COPEL'!$D$3='Cr-COPEL'!$G$3,'Cr-COPEL'!D15,IF('Cr-COPEL'!$E$3='Cr-COPEL'!$G$3,'Cr-COPEL'!E15,'Cr-COPEL'!F15)))</f>
        <v>-2.0879277401869567E-3</v>
      </c>
      <c r="F15" s="98">
        <f>IF('QuUr-COPEL'!$C$5='QuUr-COPEL'!$G$5,'QuUr-COPEL'!C16,IF('QuUr-COPEL'!$D$5='QuUr-COPEL'!$G$5,'QuUr-COPEL'!D16,IF('QuUr-COPEL'!$E$5='QuUr-COPEL'!$G$5,'QuUr-COPEL'!E16,'QuUr-COPEL'!F16)))</f>
        <v>1884.4939778380194</v>
      </c>
      <c r="G15" s="85">
        <f>IF('Cr-SANEPAR'!$C$3='Cr-SANEPAR'!$G$3,'Cr-SANEPAR'!C15,IF('Cr-SANEPAR'!$D$3='Cr-SANEPAR'!$G$3,'Cr-SANEPAR'!D15,IF('Cr-SANEPAR'!$E$3='Cr-SANEPAR'!$G$3,'Cr-SANEPAR'!E15,'Cr-SANEPAR'!F15)))</f>
        <v>-1.7393113752698364E-3</v>
      </c>
      <c r="H15" s="98">
        <f>IF('QuUr-SANEPAR'!C15='QuUr-SANEPAR'!G15,'QuUr-SANEPAR'!C16,IF('QuUr-SANEPAR'!D15='QuUr-SANEPAR'!G15,'QuUr-SANEPAR'!D16,IF('QuUr-SANEPAR'!E15='QuUr-SANEPAR'!G15,'QuUr-SANEPAR'!E16,'QuUr-SANEPAR'!F16)))</f>
        <v>2052.5229541615627</v>
      </c>
      <c r="I15" s="86">
        <f t="shared" si="0"/>
        <v>2.6324812795186503E-3</v>
      </c>
      <c r="J15" s="88">
        <f t="shared" si="1"/>
        <v>2382.9691903583048</v>
      </c>
    </row>
    <row r="16" spans="2:10">
      <c r="B16" s="84">
        <v>2019</v>
      </c>
      <c r="C16" s="103">
        <f>IF('Cr-IBGE'!$C$3='Cr-IBGE'!$G$3,'Cr-IBGE'!C16,IF('Cr-IBGE'!$D$3='Cr-IBGE'!$G$3,'Cr-IBGE'!D16,IF('Cr-IBGE'!$E$3='Cr-IBGE'!$G$3,'Cr-IBGE'!E16,'Cr-IBGE'!F16)))</f>
        <v>2.625569516917281E-3</v>
      </c>
      <c r="D16" s="27">
        <f>IF('QuUr-IBGE'!$C$5='QuUr-IBGE'!$G$5,'QuUr-IBGE'!C17,IF('QuUr-IBGE'!$D$5='QuUr-IBGE'!$G$5,'QuUr-IBGE'!D17,IF('QuUr-IBGE'!$E$5='QuUr-IBGE'!$G$5,'QuUr-IBGE'!E17,'QuUr-IBGE'!F17)))</f>
        <v>2389.3772652388798</v>
      </c>
      <c r="E16" s="85">
        <f>IF('Cr-COPEL'!$C$3='Cr-COPEL'!$G$3,'Cr-COPEL'!C16,IF('Cr-COPEL'!$D$3='Cr-COPEL'!$G$3,'Cr-COPEL'!D16,IF('Cr-COPEL'!$E$3='Cr-COPEL'!$G$3,'Cr-COPEL'!E16,'Cr-COPEL'!F16)))</f>
        <v>-2.0879277401869567E-3</v>
      </c>
      <c r="F16" s="98">
        <f>IF('QuUr-COPEL'!$C$5='QuUr-COPEL'!$G$5,'QuUr-COPEL'!C17,IF('QuUr-COPEL'!$D$5='QuUr-COPEL'!$G$5,'QuUr-COPEL'!D17,IF('QuUr-COPEL'!$E$5='QuUr-COPEL'!$G$5,'QuUr-COPEL'!E17,'QuUr-COPEL'!F17)))</f>
        <v>1880.5592905854762</v>
      </c>
      <c r="G16" s="85">
        <f>IF('Cr-SANEPAR'!$C$3='Cr-SANEPAR'!$G$3,'Cr-SANEPAR'!C16,IF('Cr-SANEPAR'!$D$3='Cr-SANEPAR'!$G$3,'Cr-SANEPAR'!D16,IF('Cr-SANEPAR'!$E$3='Cr-SANEPAR'!$G$3,'Cr-SANEPAR'!E16,'Cr-SANEPAR'!F16)))</f>
        <v>-1.7423418502695576E-3</v>
      </c>
      <c r="H16" s="98">
        <f>IF('QuUr-SANEPAR'!C16='QuUr-SANEPAR'!G16,'QuUr-SANEPAR'!C17,IF('QuUr-SANEPAR'!D16='QuUr-SANEPAR'!G16,'QuUr-SANEPAR'!D17,IF('QuUr-SANEPAR'!E16='QuUr-SANEPAR'!G16,'QuUr-SANEPAR'!E17,'QuUr-SANEPAR'!F17)))</f>
        <v>2049.116002049343</v>
      </c>
      <c r="I16" s="86">
        <f t="shared" si="0"/>
        <v>2.625569516917281E-3</v>
      </c>
      <c r="J16" s="88">
        <f t="shared" si="1"/>
        <v>2389.2258416242626</v>
      </c>
    </row>
    <row r="17" spans="2:10">
      <c r="B17" s="84">
        <v>2020</v>
      </c>
      <c r="C17" s="103">
        <f>IF('Cr-IBGE'!$C$3='Cr-IBGE'!$G$3,'Cr-IBGE'!C17,IF('Cr-IBGE'!$D$3='Cr-IBGE'!$G$3,'Cr-IBGE'!D17,IF('Cr-IBGE'!$E$3='Cr-IBGE'!$G$3,'Cr-IBGE'!E17,'Cr-IBGE'!F17)))</f>
        <v>2.6186939538979104E-3</v>
      </c>
      <c r="D17" s="27">
        <f>IF('QuUr-IBGE'!$C$5='QuUr-IBGE'!$G$5,'QuUr-IBGE'!C18,IF('QuUr-IBGE'!$D$5='QuUr-IBGE'!$G$5,'QuUr-IBGE'!D18,IF('QuUr-IBGE'!$E$5='QuUr-IBGE'!$G$5,'QuUr-IBGE'!E18,'QuUr-IBGE'!F18)))</f>
        <v>2395.6507413509062</v>
      </c>
      <c r="E17" s="85">
        <f>IF('Cr-COPEL'!$C$3='Cr-COPEL'!$G$3,'Cr-COPEL'!C17,IF('Cr-COPEL'!$D$3='Cr-COPEL'!$G$3,'Cr-COPEL'!D17,IF('Cr-COPEL'!$E$3='Cr-COPEL'!$G$3,'Cr-COPEL'!E17,'Cr-COPEL'!F17)))</f>
        <v>-2.0879277401869567E-3</v>
      </c>
      <c r="F17" s="98">
        <f>IF('QuUr-COPEL'!$C$5='QuUr-COPEL'!$G$5,'QuUr-COPEL'!C18,IF('QuUr-COPEL'!$D$5='QuUr-COPEL'!$G$5,'QuUr-COPEL'!D18,IF('QuUr-COPEL'!$E$5='QuUr-COPEL'!$G$5,'QuUr-COPEL'!E18,'QuUr-COPEL'!F18)))</f>
        <v>1876.6328186755966</v>
      </c>
      <c r="G17" s="85">
        <f>IF('Cr-SANEPAR'!$C$3='Cr-SANEPAR'!$G$3,'Cr-SANEPAR'!C17,IF('Cr-SANEPAR'!$D$3='Cr-SANEPAR'!$G$3,'Cr-SANEPAR'!D17,IF('Cr-SANEPAR'!$E$3='Cr-SANEPAR'!$G$3,'Cr-SANEPAR'!E17,'Cr-SANEPAR'!F17)))</f>
        <v>-1.7453829039478785E-3</v>
      </c>
      <c r="H17" s="98">
        <f>IF('QuUr-SANEPAR'!C17='QuUr-SANEPAR'!G17,'QuUr-SANEPAR'!C18,IF('QuUr-SANEPAR'!D17='QuUr-SANEPAR'!G17,'QuUr-SANEPAR'!D18,IF('QuUr-SANEPAR'!E17='QuUr-SANEPAR'!G17,'QuUr-SANEPAR'!E18,'QuUr-SANEPAR'!F18)))</f>
        <v>2045.7163879153661</v>
      </c>
      <c r="I17" s="86">
        <f t="shared" si="0"/>
        <v>2.6186939538979104E-3</v>
      </c>
      <c r="J17" s="88">
        <f t="shared" si="1"/>
        <v>2395.4824928902208</v>
      </c>
    </row>
    <row r="18" spans="2:10">
      <c r="B18" s="84">
        <v>2021</v>
      </c>
      <c r="C18" s="103">
        <f>IF('Cr-IBGE'!$C$3='Cr-IBGE'!$G$3,'Cr-IBGE'!C18,IF('Cr-IBGE'!$D$3='Cr-IBGE'!$G$3,'Cr-IBGE'!D18,IF('Cr-IBGE'!$E$3='Cr-IBGE'!$G$3,'Cr-IBGE'!E18,'Cr-IBGE'!F18)))</f>
        <v>2.6118543068160971E-3</v>
      </c>
      <c r="D18" s="27">
        <f>IF('QuUr-IBGE'!$C$5='QuUr-IBGE'!$G$5,'QuUr-IBGE'!C19,IF('QuUr-IBGE'!$D$5='QuUr-IBGE'!$G$5,'QuUr-IBGE'!D19,IF('QuUr-IBGE'!$E$5='QuUr-IBGE'!$G$5,'QuUr-IBGE'!E19,'QuUr-IBGE'!F19)))</f>
        <v>2401.9242174629326</v>
      </c>
      <c r="E18" s="85">
        <f>IF('Cr-COPEL'!$C$3='Cr-COPEL'!$G$3,'Cr-COPEL'!C18,IF('Cr-COPEL'!$D$3='Cr-COPEL'!$G$3,'Cr-COPEL'!D18,IF('Cr-COPEL'!$E$3='Cr-COPEL'!$G$3,'Cr-COPEL'!E18,'Cr-COPEL'!F18)))</f>
        <v>-2.0879277401868457E-3</v>
      </c>
      <c r="F18" s="98">
        <f>IF('QuUr-COPEL'!$C$5='QuUr-COPEL'!$G$5,'QuUr-COPEL'!C19,IF('QuUr-COPEL'!$D$5='QuUr-COPEL'!$G$5,'QuUr-COPEL'!D19,IF('QuUr-COPEL'!$E$5='QuUr-COPEL'!$G$5,'QuUr-COPEL'!E19,'QuUr-COPEL'!F19)))</f>
        <v>1872.7145449553386</v>
      </c>
      <c r="G18" s="85">
        <f>IF('Cr-SANEPAR'!$C$3='Cr-SANEPAR'!$G$3,'Cr-SANEPAR'!C18,IF('Cr-SANEPAR'!$D$3='Cr-SANEPAR'!$G$3,'Cr-SANEPAR'!D18,IF('Cr-SANEPAR'!$E$3='Cr-SANEPAR'!$G$3,'Cr-SANEPAR'!E18,'Cr-SANEPAR'!F18)))</f>
        <v>-1.7484345917930799E-3</v>
      </c>
      <c r="H18" s="98">
        <f>IF('QuUr-SANEPAR'!C18='QuUr-SANEPAR'!G18,'QuUr-SANEPAR'!C19,IF('QuUr-SANEPAR'!D18='QuUr-SANEPAR'!G18,'QuUr-SANEPAR'!D19,IF('QuUr-SANEPAR'!E18='QuUr-SANEPAR'!G18,'QuUr-SANEPAR'!E19,'QuUr-SANEPAR'!F19)))</f>
        <v>2042.3240923339433</v>
      </c>
      <c r="I18" s="86">
        <f t="shared" si="0"/>
        <v>2.6118543068160971E-3</v>
      </c>
      <c r="J18" s="88">
        <f t="shared" si="1"/>
        <v>2401.7391441561786</v>
      </c>
    </row>
    <row r="19" spans="2:10">
      <c r="B19" s="84">
        <v>2022</v>
      </c>
      <c r="C19" s="103">
        <f>IF('Cr-IBGE'!$C$3='Cr-IBGE'!$G$3,'Cr-IBGE'!C19,IF('Cr-IBGE'!$D$3='Cr-IBGE'!$G$3,'Cr-IBGE'!D19,IF('Cr-IBGE'!$E$3='Cr-IBGE'!$G$3,'Cr-IBGE'!E19,'Cr-IBGE'!F19)))</f>
        <v>2.6050502949837018E-3</v>
      </c>
      <c r="D19" s="27">
        <f>IF('QuUr-IBGE'!$C$5='QuUr-IBGE'!$G$5,'QuUr-IBGE'!C20,IF('QuUr-IBGE'!$D$5='QuUr-IBGE'!$G$5,'QuUr-IBGE'!D20,IF('QuUr-IBGE'!$E$5='QuUr-IBGE'!$G$5,'QuUr-IBGE'!E20,'QuUr-IBGE'!F20)))</f>
        <v>2408.197693574959</v>
      </c>
      <c r="E19" s="85">
        <f>IF('Cr-COPEL'!$C$3='Cr-COPEL'!$G$3,'Cr-COPEL'!C19,IF('Cr-COPEL'!$D$3='Cr-COPEL'!$G$3,'Cr-COPEL'!D19,IF('Cr-COPEL'!$E$3='Cr-COPEL'!$G$3,'Cr-COPEL'!E19,'Cr-COPEL'!F19)))</f>
        <v>-2.0879277401869567E-3</v>
      </c>
      <c r="F19" s="98">
        <f>IF('QuUr-COPEL'!$C$5='QuUr-COPEL'!$G$5,'QuUr-COPEL'!C20,IF('QuUr-COPEL'!$D$5='QuUr-COPEL'!$G$5,'QuUr-COPEL'!D20,IF('QuUr-COPEL'!$E$5='QuUr-COPEL'!$G$5,'QuUr-COPEL'!E20,'QuUr-COPEL'!F20)))</f>
        <v>1868.804452307475</v>
      </c>
      <c r="G19" s="85">
        <f>IF('Cr-SANEPAR'!$C$3='Cr-SANEPAR'!$G$3,'Cr-SANEPAR'!C19,IF('Cr-SANEPAR'!$D$3='Cr-SANEPAR'!$G$3,'Cr-SANEPAR'!D19,IF('Cr-SANEPAR'!$E$3='Cr-SANEPAR'!$G$3,'Cr-SANEPAR'!E19,'Cr-SANEPAR'!F19)))</f>
        <v>-1.7514969696822424E-3</v>
      </c>
      <c r="H19" s="98">
        <f>IF('QuUr-SANEPAR'!C19='QuUr-SANEPAR'!G19,'QuUr-SANEPAR'!C20,IF('QuUr-SANEPAR'!D19='QuUr-SANEPAR'!G19,'QuUr-SANEPAR'!D20,IF('QuUr-SANEPAR'!E19='QuUr-SANEPAR'!G19,'QuUr-SANEPAR'!E20,'QuUr-SANEPAR'!F20)))</f>
        <v>2038.9390959404516</v>
      </c>
      <c r="I19" s="86">
        <f t="shared" si="0"/>
        <v>2.6050502949837018E-3</v>
      </c>
      <c r="J19" s="88">
        <f t="shared" si="1"/>
        <v>2407.9957954221363</v>
      </c>
    </row>
    <row r="20" spans="2:10">
      <c r="B20" s="84">
        <v>2023</v>
      </c>
      <c r="C20" s="103">
        <f>IF('Cr-IBGE'!$C$3='Cr-IBGE'!$G$3,'Cr-IBGE'!C20,IF('Cr-IBGE'!$D$3='Cr-IBGE'!$G$3,'Cr-IBGE'!D20,IF('Cr-IBGE'!$E$3='Cr-IBGE'!$G$3,'Cr-IBGE'!E20,'Cr-IBGE'!F20)))</f>
        <v>2.598281640629363E-3</v>
      </c>
      <c r="D20" s="27">
        <f>IF('QuUr-IBGE'!$C$5='QuUr-IBGE'!$G$5,'QuUr-IBGE'!C21,IF('QuUr-IBGE'!$D$5='QuUr-IBGE'!$G$5,'QuUr-IBGE'!D21,IF('QuUr-IBGE'!$E$5='QuUr-IBGE'!$G$5,'QuUr-IBGE'!E21,'QuUr-IBGE'!F21)))</f>
        <v>2414.4711696869854</v>
      </c>
      <c r="E20" s="85">
        <f>IF('Cr-COPEL'!$C$3='Cr-COPEL'!$G$3,'Cr-COPEL'!C20,IF('Cr-COPEL'!$D$3='Cr-COPEL'!$G$3,'Cr-COPEL'!D20,IF('Cr-COPEL'!$E$3='Cr-COPEL'!$G$3,'Cr-COPEL'!E20,'Cr-COPEL'!F20)))</f>
        <v>-2.0879277401869567E-3</v>
      </c>
      <c r="F20" s="98">
        <f>IF('QuUr-COPEL'!$C$5='QuUr-COPEL'!$G$5,'QuUr-COPEL'!C21,IF('QuUr-COPEL'!$D$5='QuUr-COPEL'!$G$5,'QuUr-COPEL'!D21,IF('QuUr-COPEL'!$E$5='QuUr-COPEL'!$G$5,'QuUr-COPEL'!E21,'QuUr-COPEL'!F21)))</f>
        <v>1864.9025236505174</v>
      </c>
      <c r="G20" s="85">
        <f>IF('Cr-SANEPAR'!$C$3='Cr-SANEPAR'!$G$3,'Cr-SANEPAR'!C20,IF('Cr-SANEPAR'!$D$3='Cr-SANEPAR'!$G$3,'Cr-SANEPAR'!D20,IF('Cr-SANEPAR'!$E$3='Cr-SANEPAR'!$G$3,'Cr-SANEPAR'!E20,'Cr-SANEPAR'!F20)))</f>
        <v>-1.7545700938847997E-3</v>
      </c>
      <c r="H20" s="98">
        <f>IF('QuUr-SANEPAR'!C20='QuUr-SANEPAR'!G20,'QuUr-SANEPAR'!C21,IF('QuUr-SANEPAR'!D20='QuUr-SANEPAR'!G20,'QuUr-SANEPAR'!D21,IF('QuUr-SANEPAR'!E20='QuUr-SANEPAR'!G20,'QuUr-SANEPAR'!E21,'QuUr-SANEPAR'!F21)))</f>
        <v>2035.5613794310075</v>
      </c>
      <c r="I20" s="86">
        <f t="shared" si="0"/>
        <v>2.598281640629363E-3</v>
      </c>
      <c r="J20" s="88">
        <f t="shared" si="1"/>
        <v>2414.2524466880946</v>
      </c>
    </row>
    <row r="21" spans="2:10">
      <c r="B21" s="84">
        <v>2024</v>
      </c>
      <c r="C21" s="103">
        <f>IF('Cr-IBGE'!$C$3='Cr-IBGE'!$G$3,'Cr-IBGE'!C21,IF('Cr-IBGE'!$D$3='Cr-IBGE'!$G$3,'Cr-IBGE'!D21,IF('Cr-IBGE'!$E$3='Cr-IBGE'!$G$3,'Cr-IBGE'!E21,'Cr-IBGE'!F21)))</f>
        <v>2.5915480688611936E-3</v>
      </c>
      <c r="D21" s="27">
        <f>IF('QuUr-IBGE'!$C$5='QuUr-IBGE'!$G$5,'QuUr-IBGE'!C22,IF('QuUr-IBGE'!$D$5='QuUr-IBGE'!$G$5,'QuUr-IBGE'!D22,IF('QuUr-IBGE'!$E$5='QuUr-IBGE'!$G$5,'QuUr-IBGE'!E22,'QuUr-IBGE'!F22)))</f>
        <v>2420.7446457990118</v>
      </c>
      <c r="E21" s="85">
        <f>IF('Cr-COPEL'!$C$3='Cr-COPEL'!$G$3,'Cr-COPEL'!C21,IF('Cr-COPEL'!$D$3='Cr-COPEL'!$G$3,'Cr-COPEL'!D21,IF('Cr-COPEL'!$E$3='Cr-COPEL'!$G$3,'Cr-COPEL'!E21,'Cr-COPEL'!F21)))</f>
        <v>-2.0879277401869567E-3</v>
      </c>
      <c r="F21" s="98">
        <f>IF('QuUr-COPEL'!$C$5='QuUr-COPEL'!$G$5,'QuUr-COPEL'!C22,IF('QuUr-COPEL'!$D$5='QuUr-COPEL'!$G$5,'QuUr-COPEL'!D22,IF('QuUr-COPEL'!$E$5='QuUr-COPEL'!$G$5,'QuUr-COPEL'!E22,'QuUr-COPEL'!F22)))</f>
        <v>1861.0087419386427</v>
      </c>
      <c r="G21" s="85">
        <f>IF('Cr-SANEPAR'!$C$3='Cr-SANEPAR'!$G$3,'Cr-SANEPAR'!C21,IF('Cr-SANEPAR'!$D$3='Cr-SANEPAR'!$G$3,'Cr-SANEPAR'!D21,IF('Cr-SANEPAR'!$E$3='Cr-SANEPAR'!$G$3,'Cr-SANEPAR'!E21,'Cr-SANEPAR'!F21)))</f>
        <v>-1.7576540210655356E-3</v>
      </c>
      <c r="H21" s="98">
        <f>IF('QuUr-SANEPAR'!C21='QuUr-SANEPAR'!G21,'QuUr-SANEPAR'!C22,IF('QuUr-SANEPAR'!D21='QuUr-SANEPAR'!G21,'QuUr-SANEPAR'!D22,IF('QuUr-SANEPAR'!E21='QuUr-SANEPAR'!G21,'QuUr-SANEPAR'!E22,'QuUr-SANEPAR'!F22)))</f>
        <v>2032.1909235622891</v>
      </c>
      <c r="I21" s="86">
        <f t="shared" si="0"/>
        <v>2.5915480688611936E-3</v>
      </c>
      <c r="J21" s="88">
        <f t="shared" si="1"/>
        <v>2420.5090979540523</v>
      </c>
    </row>
    <row r="22" spans="2:10">
      <c r="B22" s="84">
        <v>2025</v>
      </c>
      <c r="C22" s="103">
        <f>IF('Cr-IBGE'!$C$3='Cr-IBGE'!$G$3,'Cr-IBGE'!C22,IF('Cr-IBGE'!$D$3='Cr-IBGE'!$G$3,'Cr-IBGE'!D22,IF('Cr-IBGE'!$E$3='Cr-IBGE'!$G$3,'Cr-IBGE'!E22,'Cr-IBGE'!F22)))</f>
        <v>2.5848493076296997E-3</v>
      </c>
      <c r="D22" s="27">
        <f>IF('QuUr-IBGE'!$C$5='QuUr-IBGE'!$G$5,'QuUr-IBGE'!C23,IF('QuUr-IBGE'!$D$5='QuUr-IBGE'!$G$5,'QuUr-IBGE'!D23,IF('QuUr-IBGE'!$E$5='QuUr-IBGE'!$G$5,'QuUr-IBGE'!E23,'QuUr-IBGE'!F23)))</f>
        <v>2427.0181219110382</v>
      </c>
      <c r="E22" s="85">
        <f>IF('Cr-COPEL'!$C$3='Cr-COPEL'!$G$3,'Cr-COPEL'!C22,IF('Cr-COPEL'!$D$3='Cr-COPEL'!$G$3,'Cr-COPEL'!D22,IF('Cr-COPEL'!$E$3='Cr-COPEL'!$G$3,'Cr-COPEL'!E22,'Cr-COPEL'!F22)))</f>
        <v>-2.0879277401869567E-3</v>
      </c>
      <c r="F22" s="98">
        <f>IF('QuUr-COPEL'!$C$5='QuUr-COPEL'!$G$5,'QuUr-COPEL'!C23,IF('QuUr-COPEL'!$D$5='QuUr-COPEL'!$G$5,'QuUr-COPEL'!D23,IF('QuUr-COPEL'!$E$5='QuUr-COPEL'!$G$5,'QuUr-COPEL'!E23,'QuUr-COPEL'!F23)))</f>
        <v>1857.1230901616186</v>
      </c>
      <c r="G22" s="85">
        <f>IF('Cr-SANEPAR'!$C$3='Cr-SANEPAR'!$G$3,'Cr-SANEPAR'!C22,IF('Cr-SANEPAR'!$D$3='Cr-SANEPAR'!$G$3,'Cr-SANEPAR'!D22,IF('Cr-SANEPAR'!$E$3='Cr-SANEPAR'!$G$3,'Cr-SANEPAR'!E22,'Cr-SANEPAR'!F22)))</f>
        <v>-1.7607488082885814E-3</v>
      </c>
      <c r="H22" s="98">
        <f>IF('QuUr-SANEPAR'!C22='QuUr-SANEPAR'!G22,'QuUr-SANEPAR'!C23,IF('QuUr-SANEPAR'!D22='QuUr-SANEPAR'!G22,'QuUr-SANEPAR'!D23,IF('QuUr-SANEPAR'!E22='QuUr-SANEPAR'!G22,'QuUr-SANEPAR'!E23,'QuUr-SANEPAR'!F23)))</f>
        <v>2028.8277091513332</v>
      </c>
      <c r="I22" s="86">
        <f t="shared" si="0"/>
        <v>2.5848493076296997E-3</v>
      </c>
      <c r="J22" s="88">
        <f t="shared" si="1"/>
        <v>2426.7657492200101</v>
      </c>
    </row>
    <row r="23" spans="2:10">
      <c r="B23" s="84">
        <v>2026</v>
      </c>
      <c r="C23" s="103">
        <f>IF('Cr-IBGE'!$C$3='Cr-IBGE'!$G$3,'Cr-IBGE'!C23,IF('Cr-IBGE'!$D$3='Cr-IBGE'!$G$3,'Cr-IBGE'!D23,IF('Cr-IBGE'!$E$3='Cr-IBGE'!$G$3,'Cr-IBGE'!E23,'Cr-IBGE'!F23)))</f>
        <v>2.5781850876900325E-3</v>
      </c>
      <c r="D23" s="27">
        <f>IF('QuUr-IBGE'!$C$5='QuUr-IBGE'!$G$5,'QuUr-IBGE'!C24,IF('QuUr-IBGE'!$D$5='QuUr-IBGE'!$G$5,'QuUr-IBGE'!D24,IF('QuUr-IBGE'!$E$5='QuUr-IBGE'!$G$5,'QuUr-IBGE'!E24,'QuUr-IBGE'!F24)))</f>
        <v>2433.2915980230646</v>
      </c>
      <c r="E23" s="85">
        <f>IF('Cr-COPEL'!$C$3='Cr-COPEL'!$G$3,'Cr-COPEL'!C23,IF('Cr-COPEL'!$D$3='Cr-COPEL'!$G$3,'Cr-COPEL'!D23,IF('Cr-COPEL'!$E$3='Cr-COPEL'!$G$3,'Cr-COPEL'!E23,'Cr-COPEL'!F23)))</f>
        <v>-2.0879277401867347E-3</v>
      </c>
      <c r="F23" s="98">
        <f>IF('QuUr-COPEL'!$C$5='QuUr-COPEL'!$G$5,'QuUr-COPEL'!C24,IF('QuUr-COPEL'!$D$5='QuUr-COPEL'!$G$5,'QuUr-COPEL'!D24,IF('QuUr-COPEL'!$E$5='QuUr-COPEL'!$G$5,'QuUr-COPEL'!E24,'QuUr-COPEL'!F24)))</f>
        <v>1853.2455513447285</v>
      </c>
      <c r="G23" s="85">
        <f>IF('Cr-SANEPAR'!$C$3='Cr-SANEPAR'!$G$3,'Cr-SANEPAR'!C23,IF('Cr-SANEPAR'!$D$3='Cr-SANEPAR'!$G$3,'Cr-SANEPAR'!D23,IF('Cr-SANEPAR'!$E$3='Cr-SANEPAR'!$G$3,'Cr-SANEPAR'!E23,'Cr-SANEPAR'!F23)))</f>
        <v>-1.7638545130203021E-3</v>
      </c>
      <c r="H23" s="98">
        <f>IF('QuUr-SANEPAR'!C23='QuUr-SANEPAR'!G23,'QuUr-SANEPAR'!C24,IF('QuUr-SANEPAR'!D23='QuUr-SANEPAR'!G23,'QuUr-SANEPAR'!D24,IF('QuUr-SANEPAR'!E23='QuUr-SANEPAR'!G23,'QuUr-SANEPAR'!E24,'QuUr-SANEPAR'!F24)))</f>
        <v>2025.4717170752654</v>
      </c>
      <c r="I23" s="86">
        <f t="shared" si="0"/>
        <v>2.5781850876900325E-3</v>
      </c>
      <c r="J23" s="88">
        <f t="shared" si="1"/>
        <v>2433.022400485966</v>
      </c>
    </row>
    <row r="24" spans="2:10">
      <c r="B24" s="84">
        <v>2027</v>
      </c>
      <c r="C24" s="103">
        <f>IF('Cr-IBGE'!$C$3='Cr-IBGE'!$G$3,'Cr-IBGE'!C24,IF('Cr-IBGE'!$D$3='Cr-IBGE'!$G$3,'Cr-IBGE'!D24,IF('Cr-IBGE'!$E$3='Cr-IBGE'!$G$3,'Cr-IBGE'!E24,'Cr-IBGE'!F24)))</f>
        <v>2.5715551425700145E-3</v>
      </c>
      <c r="D24" s="27">
        <f>IF('QuUr-IBGE'!$C$5='QuUr-IBGE'!$G$5,'QuUr-IBGE'!C25,IF('QuUr-IBGE'!$D$5='QuUr-IBGE'!$G$5,'QuUr-IBGE'!D25,IF('QuUr-IBGE'!$E$5='QuUr-IBGE'!$G$5,'QuUr-IBGE'!E25,'QuUr-IBGE'!F25)))</f>
        <v>2439.5650741350892</v>
      </c>
      <c r="E24" s="85">
        <f>IF('Cr-COPEL'!$C$3='Cr-COPEL'!$G$3,'Cr-COPEL'!C24,IF('Cr-COPEL'!$D$3='Cr-COPEL'!$G$3,'Cr-COPEL'!D24,IF('Cr-COPEL'!$E$3='Cr-COPEL'!$G$3,'Cr-COPEL'!E24,'Cr-COPEL'!F24)))</f>
        <v>-2.0879277401868457E-3</v>
      </c>
      <c r="F24" s="98">
        <f>IF('QuUr-COPEL'!$C$5='QuUr-COPEL'!$G$5,'QuUr-COPEL'!C25,IF('QuUr-COPEL'!$D$5='QuUr-COPEL'!$G$5,'QuUr-COPEL'!D25,IF('QuUr-COPEL'!$E$5='QuUr-COPEL'!$G$5,'QuUr-COPEL'!E25,'QuUr-COPEL'!F25)))</f>
        <v>1849.3761085486981</v>
      </c>
      <c r="G24" s="85">
        <f>IF('Cr-SANEPAR'!$C$3='Cr-SANEPAR'!$G$3,'Cr-SANEPAR'!C24,IF('Cr-SANEPAR'!$D$3='Cr-SANEPAR'!$G$3,'Cr-SANEPAR'!D24,IF('Cr-SANEPAR'!$E$3='Cr-SANEPAR'!$G$3,'Cr-SANEPAR'!E24,'Cr-SANEPAR'!F24)))</f>
        <v>-1.7669711931337373E-3</v>
      </c>
      <c r="H24" s="98">
        <f>IF('QuUr-SANEPAR'!C24='QuUr-SANEPAR'!G24,'QuUr-SANEPAR'!C25,IF('QuUr-SANEPAR'!D24='QuUr-SANEPAR'!G24,'QuUr-SANEPAR'!D25,IF('QuUr-SANEPAR'!E24='QuUr-SANEPAR'!G24,'QuUr-SANEPAR'!E25,'QuUr-SANEPAR'!F25)))</f>
        <v>2022.1229282711504</v>
      </c>
      <c r="I24" s="86">
        <f t="shared" si="0"/>
        <v>2.5715551425700145E-3</v>
      </c>
      <c r="J24" s="88">
        <f t="shared" si="1"/>
        <v>2439.2790517519238</v>
      </c>
    </row>
    <row r="25" spans="2:10">
      <c r="B25" s="84">
        <v>2028</v>
      </c>
      <c r="C25" s="103">
        <f>IF('Cr-IBGE'!$C$3='Cr-IBGE'!$G$3,'Cr-IBGE'!C25,IF('Cr-IBGE'!$D$3='Cr-IBGE'!$G$3,'Cr-IBGE'!D25,IF('Cr-IBGE'!$E$3='Cr-IBGE'!$G$3,'Cr-IBGE'!E25,'Cr-IBGE'!F25)))</f>
        <v>2.5649592085268402E-3</v>
      </c>
      <c r="D25" s="27">
        <f>IF('QuUr-IBGE'!$C$5='QuUr-IBGE'!$G$5,'QuUr-IBGE'!C26,IF('QuUr-IBGE'!$D$5='QuUr-IBGE'!$G$5,'QuUr-IBGE'!D26,IF('QuUr-IBGE'!$E$5='QuUr-IBGE'!$G$5,'QuUr-IBGE'!E26,'QuUr-IBGE'!F26)))</f>
        <v>2445.8385502471156</v>
      </c>
      <c r="E25" s="85">
        <f>IF('Cr-COPEL'!$C$3='Cr-COPEL'!$G$3,'Cr-COPEL'!C25,IF('Cr-COPEL'!$D$3='Cr-COPEL'!$G$3,'Cr-COPEL'!D25,IF('Cr-COPEL'!$E$3='Cr-COPEL'!$G$3,'Cr-COPEL'!E25,'Cr-COPEL'!F25)))</f>
        <v>-2.0879277401869567E-3</v>
      </c>
      <c r="F25" s="98">
        <f>IF('QuUr-COPEL'!$C$5='QuUr-COPEL'!$G$5,'QuUr-COPEL'!C26,IF('QuUr-COPEL'!$D$5='QuUr-COPEL'!$G$5,'QuUr-COPEL'!D26,IF('QuUr-COPEL'!$E$5='QuUr-COPEL'!$G$5,'QuUr-COPEL'!E26,'QuUr-COPEL'!F26)))</f>
        <v>1845.5147448696205</v>
      </c>
      <c r="G25" s="85">
        <f>IF('Cr-SANEPAR'!$C$3='Cr-SANEPAR'!$G$3,'Cr-SANEPAR'!C25,IF('Cr-SANEPAR'!$D$3='Cr-SANEPAR'!$G$3,'Cr-SANEPAR'!D25,IF('Cr-SANEPAR'!$E$3='Cr-SANEPAR'!$G$3,'Cr-SANEPAR'!E25,'Cr-SANEPAR'!F25)))</f>
        <v>-1.770098906911266E-3</v>
      </c>
      <c r="H25" s="98">
        <f>IF('QuUr-SANEPAR'!C25='QuUr-SANEPAR'!G25,'QuUr-SANEPAR'!C26,IF('QuUr-SANEPAR'!D25='QuUr-SANEPAR'!G25,'QuUr-SANEPAR'!D26,IF('QuUr-SANEPAR'!E25='QuUr-SANEPAR'!G25,'QuUr-SANEPAR'!E26,'QuUr-SANEPAR'!F26)))</f>
        <v>2018.7813237357097</v>
      </c>
      <c r="I25" s="86">
        <f t="shared" si="0"/>
        <v>2.5649592085268402E-3</v>
      </c>
      <c r="J25" s="88">
        <f t="shared" si="1"/>
        <v>2445.5357030178816</v>
      </c>
    </row>
    <row r="26" spans="2:10">
      <c r="B26" s="84">
        <v>2029</v>
      </c>
      <c r="C26" s="103">
        <f>IF('Cr-IBGE'!$C$3='Cr-IBGE'!$G$3,'Cr-IBGE'!C26,IF('Cr-IBGE'!$D$3='Cr-IBGE'!$G$3,'Cr-IBGE'!D26,IF('Cr-IBGE'!$E$3='Cr-IBGE'!$G$3,'Cr-IBGE'!E26,'Cr-IBGE'!F26)))</f>
        <v>2.5583970245197651E-3</v>
      </c>
      <c r="D26" s="27">
        <f>IF('QuUr-IBGE'!$C$5='QuUr-IBGE'!$G$5,'QuUr-IBGE'!C27,IF('QuUr-IBGE'!$D$5='QuUr-IBGE'!$G$5,'QuUr-IBGE'!D27,IF('QuUr-IBGE'!$E$5='QuUr-IBGE'!$G$5,'QuUr-IBGE'!E27,'QuUr-IBGE'!F27)))</f>
        <v>2452.112026359142</v>
      </c>
      <c r="E26" s="85">
        <f>IF('Cr-COPEL'!$C$3='Cr-COPEL'!$G$3,'Cr-COPEL'!C26,IF('Cr-COPEL'!$D$3='Cr-COPEL'!$G$3,'Cr-COPEL'!D26,IF('Cr-COPEL'!$E$3='Cr-COPEL'!$G$3,'Cr-COPEL'!E26,'Cr-COPEL'!F26)))</f>
        <v>-2.0879277401869567E-3</v>
      </c>
      <c r="F26" s="98">
        <f>IF('QuUr-COPEL'!$C$5='QuUr-COPEL'!$G$5,'QuUr-COPEL'!C27,IF('QuUr-COPEL'!$D$5='QuUr-COPEL'!$G$5,'QuUr-COPEL'!D27,IF('QuUr-COPEL'!$E$5='QuUr-COPEL'!$G$5,'QuUr-COPEL'!E27,'QuUr-COPEL'!F27)))</f>
        <v>1841.6614434388832</v>
      </c>
      <c r="G26" s="85">
        <f>IF('Cr-SANEPAR'!$C$3='Cr-SANEPAR'!$G$3,'Cr-SANEPAR'!C26,IF('Cr-SANEPAR'!$D$3='Cr-SANEPAR'!$G$3,'Cr-SANEPAR'!D26,IF('Cr-SANEPAR'!$E$3='Cr-SANEPAR'!$G$3,'Cr-SANEPAR'!E26,'Cr-SANEPAR'!F26)))</f>
        <v>-1.7732377130488253E-3</v>
      </c>
      <c r="H26" s="98">
        <f>IF('QuUr-SANEPAR'!C26='QuUr-SANEPAR'!G26,'QuUr-SANEPAR'!C27,IF('QuUr-SANEPAR'!D26='QuUr-SANEPAR'!G26,'QuUr-SANEPAR'!D27,IF('QuUr-SANEPAR'!E26='QuUr-SANEPAR'!G26,'QuUr-SANEPAR'!E27,'QuUr-SANEPAR'!F27)))</f>
        <v>2015.4468845251442</v>
      </c>
      <c r="I26" s="86">
        <f t="shared" si="0"/>
        <v>2.5583970245197651E-3</v>
      </c>
      <c r="J26" s="88">
        <f t="shared" si="1"/>
        <v>2451.7923542838394</v>
      </c>
    </row>
    <row r="27" spans="2:10">
      <c r="B27" s="84">
        <v>2030</v>
      </c>
      <c r="C27" s="103">
        <f>IF('Cr-IBGE'!$C$3='Cr-IBGE'!$G$3,'Cr-IBGE'!C27,IF('Cr-IBGE'!$D$3='Cr-IBGE'!$G$3,'Cr-IBGE'!D27,IF('Cr-IBGE'!$E$3='Cr-IBGE'!$G$3,'Cr-IBGE'!E27,'Cr-IBGE'!F27)))</f>
        <v>2.5518683321716917E-3</v>
      </c>
      <c r="D27" s="27">
        <f>IF('QuUr-IBGE'!$C$5='QuUr-IBGE'!$G$5,'QuUr-IBGE'!C28,IF('QuUr-IBGE'!$D$5='QuUr-IBGE'!$G$5,'QuUr-IBGE'!D28,IF('QuUr-IBGE'!$E$5='QuUr-IBGE'!$G$5,'QuUr-IBGE'!E28,'QuUr-IBGE'!F28)))</f>
        <v>2458.3855024711684</v>
      </c>
      <c r="E27" s="85">
        <f>IF('Cr-COPEL'!$C$3='Cr-COPEL'!$G$3,'Cr-COPEL'!C27,IF('Cr-COPEL'!$D$3='Cr-COPEL'!$G$3,'Cr-COPEL'!D27,IF('Cr-COPEL'!$E$3='Cr-COPEL'!$G$3,'Cr-COPEL'!E27,'Cr-COPEL'!F27)))</f>
        <v>-2.0879277401868457E-3</v>
      </c>
      <c r="F27" s="98">
        <f>IF('QuUr-COPEL'!$C$5='QuUr-COPEL'!$G$5,'QuUr-COPEL'!C28,IF('QuUr-COPEL'!$D$5='QuUr-COPEL'!$G$5,'QuUr-COPEL'!D28,IF('QuUr-COPEL'!$E$5='QuUr-COPEL'!$G$5,'QuUr-COPEL'!E28,'QuUr-COPEL'!F28)))</f>
        <v>1837.8161874230943</v>
      </c>
      <c r="G27" s="85">
        <f>IF('Cr-SANEPAR'!$C$3='Cr-SANEPAR'!$G$3,'Cr-SANEPAR'!C27,IF('Cr-SANEPAR'!$D$3='Cr-SANEPAR'!$G$3,'Cr-SANEPAR'!D27,IF('Cr-SANEPAR'!$E$3='Cr-SANEPAR'!$G$3,'Cr-SANEPAR'!E27,'Cr-SANEPAR'!F27)))</f>
        <v>-1.7763876706593518E-3</v>
      </c>
      <c r="H27" s="98">
        <f>IF('QuUr-SANEPAR'!C27='QuUr-SANEPAR'!G27,'QuUr-SANEPAR'!C28,IF('QuUr-SANEPAR'!D27='QuUr-SANEPAR'!G27,'QuUr-SANEPAR'!D28,IF('QuUr-SANEPAR'!E27='QuUr-SANEPAR'!G27,'QuUr-SANEPAR'!E28,'QuUr-SANEPAR'!F28)))</f>
        <v>2012.1195917549171</v>
      </c>
      <c r="I27" s="86">
        <f t="shared" si="0"/>
        <v>2.5518683321716917E-3</v>
      </c>
      <c r="J27" s="88">
        <f t="shared" si="1"/>
        <v>2458.0490055497971</v>
      </c>
    </row>
    <row r="28" spans="2:10">
      <c r="B28" s="84">
        <v>2031</v>
      </c>
      <c r="C28" s="103">
        <f>IF('Cr-IBGE'!$C$3='Cr-IBGE'!$G$3,'Cr-IBGE'!C28,IF('Cr-IBGE'!$D$3='Cr-IBGE'!$G$3,'Cr-IBGE'!D28,IF('Cr-IBGE'!$E$3='Cr-IBGE'!$G$3,'Cr-IBGE'!E28,'Cr-IBGE'!F28)))</f>
        <v>2.545372875736529E-3</v>
      </c>
      <c r="D28" s="27">
        <f>IF('QuUr-IBGE'!$C$5='QuUr-IBGE'!$G$5,'QuUr-IBGE'!C29,IF('QuUr-IBGE'!$D$5='QuUr-IBGE'!$G$5,'QuUr-IBGE'!D29,IF('QuUr-IBGE'!$E$5='QuUr-IBGE'!$G$5,'QuUr-IBGE'!E29,'QuUr-IBGE'!F29)))</f>
        <v>2464.6589785831948</v>
      </c>
      <c r="E28" s="85">
        <f>IF('Cr-COPEL'!$C$3='Cr-COPEL'!$G$3,'Cr-COPEL'!C28,IF('Cr-COPEL'!$D$3='Cr-COPEL'!$G$3,'Cr-COPEL'!D28,IF('Cr-COPEL'!$E$3='Cr-COPEL'!$G$3,'Cr-COPEL'!E28,'Cr-COPEL'!F28)))</f>
        <v>-2.0879277401869567E-3</v>
      </c>
      <c r="F28" s="98">
        <f>IF('QuUr-COPEL'!$C$5='QuUr-COPEL'!$G$5,'QuUr-COPEL'!C29,IF('QuUr-COPEL'!$D$5='QuUr-COPEL'!$G$5,'QuUr-COPEL'!D29,IF('QuUr-COPEL'!$E$5='QuUr-COPEL'!$G$5,'QuUr-COPEL'!E29,'QuUr-COPEL'!F29)))</f>
        <v>1833.9789600240092</v>
      </c>
      <c r="G28" s="85">
        <f>IF('Cr-SANEPAR'!$C$3='Cr-SANEPAR'!$G$3,'Cr-SANEPAR'!C28,IF('Cr-SANEPAR'!$D$3='Cr-SANEPAR'!$G$3,'Cr-SANEPAR'!D28,IF('Cr-SANEPAR'!$E$3='Cr-SANEPAR'!$G$3,'Cr-SANEPAR'!E28,'Cr-SANEPAR'!F28)))</f>
        <v>-1.7795488392767789E-3</v>
      </c>
      <c r="H28" s="98">
        <f>IF('QuUr-SANEPAR'!C28='QuUr-SANEPAR'!G28,'QuUr-SANEPAR'!C29,IF('QuUr-SANEPAR'!D28='QuUr-SANEPAR'!G28,'QuUr-SANEPAR'!D29,IF('QuUr-SANEPAR'!E28='QuUr-SANEPAR'!G28,'QuUr-SANEPAR'!E29,'QuUr-SANEPAR'!F29)))</f>
        <v>2008.7994265995083</v>
      </c>
      <c r="I28" s="86">
        <f t="shared" si="0"/>
        <v>2.545372875736529E-3</v>
      </c>
      <c r="J28" s="88">
        <f t="shared" si="1"/>
        <v>2464.3056568157549</v>
      </c>
    </row>
    <row r="29" spans="2:10">
      <c r="B29" s="84">
        <v>2032</v>
      </c>
      <c r="C29" s="103">
        <f>IF('Cr-IBGE'!$C$3='Cr-IBGE'!$G$3,'Cr-IBGE'!C29,IF('Cr-IBGE'!$D$3='Cr-IBGE'!$G$3,'Cr-IBGE'!D29,IF('Cr-IBGE'!$E$3='Cr-IBGE'!$G$3,'Cr-IBGE'!E29,'Cr-IBGE'!F29)))</f>
        <v>2.5389104020652198E-3</v>
      </c>
      <c r="D29" s="27">
        <f>IF('QuUr-IBGE'!$C$5='QuUr-IBGE'!$G$5,'QuUr-IBGE'!C30,IF('QuUr-IBGE'!$D$5='QuUr-IBGE'!$G$5,'QuUr-IBGE'!D30,IF('QuUr-IBGE'!$E$5='QuUr-IBGE'!$G$5,'QuUr-IBGE'!E30,'QuUr-IBGE'!F30)))</f>
        <v>2470.9324546952212</v>
      </c>
      <c r="E29" s="85">
        <f>IF('Cr-COPEL'!$C$3='Cr-COPEL'!$G$3,'Cr-COPEL'!C29,IF('Cr-COPEL'!$D$3='Cr-COPEL'!$G$3,'Cr-COPEL'!D29,IF('Cr-COPEL'!$E$3='Cr-COPEL'!$G$3,'Cr-COPEL'!E29,'Cr-COPEL'!F29)))</f>
        <v>-2.0879277401869567E-3</v>
      </c>
      <c r="F29" s="98">
        <f>IF('QuUr-COPEL'!$C$5='QuUr-COPEL'!$G$5,'QuUr-COPEL'!C30,IF('QuUr-COPEL'!$D$5='QuUr-COPEL'!$G$5,'QuUr-COPEL'!D30,IF('QuUr-COPEL'!$E$5='QuUr-COPEL'!$G$5,'QuUr-COPEL'!E30,'QuUr-COPEL'!F30)))</f>
        <v>1830.1497444784559</v>
      </c>
      <c r="G29" s="85">
        <f>IF('Cr-SANEPAR'!$C$3='Cr-SANEPAR'!$G$3,'Cr-SANEPAR'!C29,IF('Cr-SANEPAR'!$D$3='Cr-SANEPAR'!$G$3,'Cr-SANEPAR'!D29,IF('Cr-SANEPAR'!$E$3='Cr-SANEPAR'!$G$3,'Cr-SANEPAR'!E29,'Cr-SANEPAR'!F29)))</f>
        <v>-1.7827212788593672E-3</v>
      </c>
      <c r="H29" s="98">
        <f>IF('QuUr-SANEPAR'!C29='QuUr-SANEPAR'!G29,'QuUr-SANEPAR'!C30,IF('QuUr-SANEPAR'!D29='QuUr-SANEPAR'!G29,'QuUr-SANEPAR'!D30,IF('QuUr-SANEPAR'!E29='QuUr-SANEPAR'!G29,'QuUr-SANEPAR'!E30,'QuUr-SANEPAR'!F30)))</f>
        <v>2005.4863702922564</v>
      </c>
      <c r="I29" s="86">
        <f t="shared" si="0"/>
        <v>2.5389104020652198E-3</v>
      </c>
      <c r="J29" s="88">
        <f t="shared" si="1"/>
        <v>2470.5623080817127</v>
      </c>
    </row>
    <row r="30" spans="2:10">
      <c r="B30" s="84">
        <v>2033</v>
      </c>
      <c r="C30" s="103">
        <f>IF('Cr-IBGE'!$C$3='Cr-IBGE'!$G$3,'Cr-IBGE'!C30,IF('Cr-IBGE'!$D$3='Cr-IBGE'!$G$3,'Cr-IBGE'!D30,IF('Cr-IBGE'!$E$3='Cr-IBGE'!$G$3,'Cr-IBGE'!E30,'Cr-IBGE'!F30)))</f>
        <v>2.5324806605730998E-3</v>
      </c>
      <c r="D30" s="27">
        <f>IF('QuUr-IBGE'!$C$5='QuUr-IBGE'!$G$5,'QuUr-IBGE'!C31,IF('QuUr-IBGE'!$D$5='QuUr-IBGE'!$G$5,'QuUr-IBGE'!D31,IF('QuUr-IBGE'!$E$5='QuUr-IBGE'!$G$5,'QuUr-IBGE'!E31,'QuUr-IBGE'!F31)))</f>
        <v>2477.2059308072476</v>
      </c>
      <c r="E30" s="85">
        <f>IF('Cr-COPEL'!$C$3='Cr-COPEL'!$G$3,'Cr-COPEL'!C30,IF('Cr-COPEL'!$D$3='Cr-COPEL'!$G$3,'Cr-COPEL'!D30,IF('Cr-COPEL'!$E$3='Cr-COPEL'!$G$3,'Cr-COPEL'!E30,'Cr-COPEL'!F30)))</f>
        <v>-2.0879277401867347E-3</v>
      </c>
      <c r="F30" s="98">
        <f>IF('QuUr-COPEL'!$C$5='QuUr-COPEL'!$G$5,'QuUr-COPEL'!C31,IF('QuUr-COPEL'!$D$5='QuUr-COPEL'!$G$5,'QuUr-COPEL'!D31,IF('QuUr-COPEL'!$E$5='QuUr-COPEL'!$G$5,'QuUr-COPEL'!E31,'QuUr-COPEL'!F31)))</f>
        <v>1826.3285240582632</v>
      </c>
      <c r="G30" s="85">
        <f>IF('Cr-SANEPAR'!$C$3='Cr-SANEPAR'!$G$3,'Cr-SANEPAR'!C30,IF('Cr-SANEPAR'!$D$3='Cr-SANEPAR'!$G$3,'Cr-SANEPAR'!D30,IF('Cr-SANEPAR'!$E$3='Cr-SANEPAR'!$G$3,'Cr-SANEPAR'!E30,'Cr-SANEPAR'!F30)))</f>
        <v>-1.7859050497937012E-3</v>
      </c>
      <c r="H30" s="98">
        <f>IF('QuUr-SANEPAR'!C30='QuUr-SANEPAR'!G30,'QuUr-SANEPAR'!C31,IF('QuUr-SANEPAR'!D30='QuUr-SANEPAR'!G30,'QuUr-SANEPAR'!D31,IF('QuUr-SANEPAR'!E30='QuUr-SANEPAR'!G30,'QuUr-SANEPAR'!E31,'QuUr-SANEPAR'!F31)))</f>
        <v>2002.1804041250782</v>
      </c>
      <c r="I30" s="86">
        <f t="shared" si="0"/>
        <v>2.5324806605730998E-3</v>
      </c>
      <c r="J30" s="88">
        <f t="shared" si="1"/>
        <v>2476.8189593476704</v>
      </c>
    </row>
    <row r="31" spans="2:10">
      <c r="B31" s="84">
        <v>2034</v>
      </c>
      <c r="C31" s="103">
        <f>IF('Cr-IBGE'!$C$3='Cr-IBGE'!$G$3,'Cr-IBGE'!C31,IF('Cr-IBGE'!$D$3='Cr-IBGE'!$G$3,'Cr-IBGE'!D31,IF('Cr-IBGE'!$E$3='Cr-IBGE'!$G$3,'Cr-IBGE'!E31,'Cr-IBGE'!F31)))</f>
        <v>2.5260834032074797E-3</v>
      </c>
      <c r="D31" s="27">
        <f>IF('QuUr-IBGE'!$C$5='QuUr-IBGE'!$G$5,'QuUr-IBGE'!C32,IF('QuUr-IBGE'!$D$5='QuUr-IBGE'!$G$5,'QuUr-IBGE'!D32,IF('QuUr-IBGE'!$E$5='QuUr-IBGE'!$G$5,'QuUr-IBGE'!E32,'QuUr-IBGE'!F32)))</f>
        <v>2483.479406919274</v>
      </c>
      <c r="E31" s="85">
        <f>IF('Cr-COPEL'!$C$3='Cr-COPEL'!$G$3,'Cr-COPEL'!C31,IF('Cr-COPEL'!$D$3='Cr-COPEL'!$G$3,'Cr-COPEL'!D31,IF('Cr-COPEL'!$E$3='Cr-COPEL'!$G$3,'Cr-COPEL'!E31,'Cr-COPEL'!F31)))</f>
        <v>-2.0879277401869567E-3</v>
      </c>
      <c r="F31" s="98">
        <f>IF('QuUr-COPEL'!$C$5='QuUr-COPEL'!$G$5,'QuUr-COPEL'!C32,IF('QuUr-COPEL'!$D$5='QuUr-COPEL'!$G$5,'QuUr-COPEL'!D32,IF('QuUr-COPEL'!$E$5='QuUr-COPEL'!$G$5,'QuUr-COPEL'!E32,'QuUr-COPEL'!F32)))</f>
        <v>1822.5152820701876</v>
      </c>
      <c r="G31" s="85">
        <f>IF('Cr-SANEPAR'!$C$3='Cr-SANEPAR'!$G$3,'Cr-SANEPAR'!C31,IF('Cr-SANEPAR'!$D$3='Cr-SANEPAR'!$G$3,'Cr-SANEPAR'!D31,IF('Cr-SANEPAR'!$E$3='Cr-SANEPAR'!$G$3,'Cr-SANEPAR'!E31,'Cr-SANEPAR'!F31)))</f>
        <v>-1.7891002128984645E-3</v>
      </c>
      <c r="H31" s="98">
        <f>IF('QuUr-SANEPAR'!C31='QuUr-SANEPAR'!G31,'QuUr-SANEPAR'!C32,IF('QuUr-SANEPAR'!D31='QuUr-SANEPAR'!G31,'QuUr-SANEPAR'!D32,IF('QuUr-SANEPAR'!E31='QuUr-SANEPAR'!G31,'QuUr-SANEPAR'!E32,'QuUr-SANEPAR'!F32)))</f>
        <v>1998.8815094483127</v>
      </c>
      <c r="I31" s="86">
        <f t="shared" si="0"/>
        <v>2.5260834032074797E-3</v>
      </c>
      <c r="J31" s="88">
        <f t="shared" si="1"/>
        <v>2483.0756106136282</v>
      </c>
    </row>
    <row r="32" spans="2:10" ht="15.75" thickBot="1">
      <c r="B32" s="89">
        <v>2035</v>
      </c>
      <c r="C32" s="104">
        <f>IF('Cr-IBGE'!$C$3='Cr-IBGE'!$G$3,'Cr-IBGE'!C32,IF('Cr-IBGE'!$D$3='Cr-IBGE'!$G$3,'Cr-IBGE'!D32,IF('Cr-IBGE'!$E$3='Cr-IBGE'!$G$3,'Cr-IBGE'!E32,'Cr-IBGE'!F32)))</f>
        <v>2.5197183844158921E-3</v>
      </c>
      <c r="D32" s="36">
        <f>IF('QuUr-IBGE'!$C$5='QuUr-IBGE'!$G$5,'QuUr-IBGE'!C33,IF('QuUr-IBGE'!$D$5='QuUr-IBGE'!$G$5,'QuUr-IBGE'!D33,IF('QuUr-IBGE'!$E$5='QuUr-IBGE'!$G$5,'QuUr-IBGE'!E33,'QuUr-IBGE'!F33)))</f>
        <v>2489.7528830313004</v>
      </c>
      <c r="E32" s="90">
        <f>IF('Cr-COPEL'!$C$3='Cr-COPEL'!$G$3,'Cr-COPEL'!C32,IF('Cr-COPEL'!$D$3='Cr-COPEL'!$G$3,'Cr-COPEL'!D32,IF('Cr-COPEL'!$E$3='Cr-COPEL'!$G$3,'Cr-COPEL'!E32,'Cr-COPEL'!F32)))</f>
        <v>-2.0879277401868457E-3</v>
      </c>
      <c r="F32" s="101">
        <f>IF('QuUr-COPEL'!$C$5='QuUr-COPEL'!$G$5,'QuUr-COPEL'!C33,IF('QuUr-COPEL'!$D$5='QuUr-COPEL'!$G$5,'QuUr-COPEL'!D33,IF('QuUr-COPEL'!$E$5='QuUr-COPEL'!$G$5,'QuUr-COPEL'!E33,'QuUr-COPEL'!F33)))</f>
        <v>1818.7100018558385</v>
      </c>
      <c r="G32" s="90">
        <f>IF('Cr-SANEPAR'!$C$3='Cr-SANEPAR'!$G$3,'Cr-SANEPAR'!C32,IF('Cr-SANEPAR'!$D$3='Cr-SANEPAR'!$G$3,'Cr-SANEPAR'!D32,IF('Cr-SANEPAR'!$E$3='Cr-SANEPAR'!$G$3,'Cr-SANEPAR'!E32,'Cr-SANEPAR'!F32)))</f>
        <v>-1.7923068294285471E-3</v>
      </c>
      <c r="H32" s="101">
        <f>IF('QuUr-SANEPAR'!C32='QuUr-SANEPAR'!G32,'QuUr-SANEPAR'!C33,IF('QuUr-SANEPAR'!D32='QuUr-SANEPAR'!G32,'QuUr-SANEPAR'!D33,IF('QuUr-SANEPAR'!E32='QuUr-SANEPAR'!G32,'QuUr-SANEPAR'!E33,'QuUr-SANEPAR'!F33)))</f>
        <v>1995.589667670492</v>
      </c>
      <c r="I32" s="91">
        <f t="shared" si="0"/>
        <v>2.5197183844158921E-3</v>
      </c>
      <c r="J32" s="92">
        <f>J31+(J31*I32)</f>
        <v>2489.332261879586</v>
      </c>
    </row>
  </sheetData>
  <mergeCells count="5">
    <mergeCell ref="B2:J2"/>
    <mergeCell ref="B3:B4"/>
    <mergeCell ref="C3:D3"/>
    <mergeCell ref="E3:F3"/>
    <mergeCell ref="G3:H3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10</vt:i4>
      </vt:variant>
    </vt:vector>
  </HeadingPairs>
  <TitlesOfParts>
    <vt:vector size="23" baseType="lpstr">
      <vt:lpstr>Dados-IBGE</vt:lpstr>
      <vt:lpstr>QuUr-IBGE</vt:lpstr>
      <vt:lpstr>GrUr-IBGE</vt:lpstr>
      <vt:lpstr>Cr-IBGE</vt:lpstr>
      <vt:lpstr>Dados-COPEL</vt:lpstr>
      <vt:lpstr>QuUr-COPEL</vt:lpstr>
      <vt:lpstr>GrUr-COPEL</vt:lpstr>
      <vt:lpstr>Cr-COPEL</vt:lpstr>
      <vt:lpstr>Dados-SANEPAR</vt:lpstr>
      <vt:lpstr>QuUr-SANEPAR</vt:lpstr>
      <vt:lpstr>GrUr-SANEPAR</vt:lpstr>
      <vt:lpstr>Cr-SANEPAR</vt:lpstr>
      <vt:lpstr>MÉDIA</vt:lpstr>
      <vt:lpstr>'Cr-COPEL'!Area_de_impressao</vt:lpstr>
      <vt:lpstr>'Cr-IBGE'!Area_de_impressao</vt:lpstr>
      <vt:lpstr>'Cr-SANEPAR'!Area_de_impressao</vt:lpstr>
      <vt:lpstr>'Dados-COPEL'!Area_de_impressao</vt:lpstr>
      <vt:lpstr>'Dados-IBGE'!Area_de_impressao</vt:lpstr>
      <vt:lpstr>'Dados-SANEPAR'!Area_de_impressao</vt:lpstr>
      <vt:lpstr>MÉDIA!Area_de_impressao</vt:lpstr>
      <vt:lpstr>'QuUr-COPEL'!Area_de_impressao</vt:lpstr>
      <vt:lpstr>'QuUr-IBGE'!Area_de_impressao</vt:lpstr>
      <vt:lpstr>'QuUr-SANEPAR'!Area_de_impressao</vt:lpstr>
    </vt:vector>
  </TitlesOfParts>
  <Company>LAPPONI Consultoria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Lapponi</dc:creator>
  <cp:lastModifiedBy>Cliente</cp:lastModifiedBy>
  <cp:lastPrinted>1999-01-21T10:59:06Z</cp:lastPrinted>
  <dcterms:created xsi:type="dcterms:W3CDTF">1996-11-01T22:00:43Z</dcterms:created>
  <dcterms:modified xsi:type="dcterms:W3CDTF">2013-06-27T17:19:31Z</dcterms:modified>
</cp:coreProperties>
</file>